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3130" windowHeight="144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2" i="4" l="1"/>
  <c r="D106" i="8"/>
  <c r="D35" i="8"/>
  <c r="D29" i="8"/>
  <c r="D28" i="8"/>
  <c r="D10" i="8"/>
  <c r="D9" i="8"/>
  <c r="D5" i="8"/>
  <c r="E117" i="6"/>
  <c r="E116" i="6"/>
  <c r="E308" i="5"/>
  <c r="E302" i="5"/>
  <c r="E28" i="5"/>
  <c r="E257" i="5"/>
  <c r="E288" i="5"/>
  <c r="E253" i="5"/>
  <c r="E196" i="5"/>
  <c r="E180" i="5"/>
  <c r="E179" i="5"/>
  <c r="E87" i="5"/>
  <c r="E162" i="5"/>
  <c r="E85" i="5"/>
  <c r="E22" i="5"/>
  <c r="E10" i="5"/>
  <c r="E734" i="4"/>
  <c r="E275" i="4"/>
  <c r="E217" i="4"/>
  <c r="E201" i="4"/>
  <c r="E184" i="4"/>
  <c r="E182" i="4"/>
  <c r="E180" i="4"/>
  <c r="E179" i="4"/>
  <c r="E175" i="4"/>
  <c r="E174" i="4"/>
  <c r="E172" i="4"/>
  <c r="E171" i="4"/>
  <c r="E168" i="4"/>
  <c r="E167" i="4"/>
  <c r="E166" i="4"/>
  <c r="E162" i="4"/>
  <c r="E159" i="4"/>
  <c r="E155" i="4"/>
  <c r="E117" i="4"/>
  <c r="E84" i="6" l="1"/>
  <c r="D304" i="4" l="1"/>
  <c r="E653" i="4" l="1"/>
  <c r="D73" i="5"/>
  <c r="E173" i="4" l="1"/>
  <c r="D253" i="5" l="1"/>
  <c r="E133" i="5" l="1"/>
  <c r="E73" i="5"/>
  <c r="E848" i="4" l="1"/>
  <c r="L1478" i="9" l="1"/>
  <c r="J1478" i="9"/>
  <c r="F348" i="9"/>
  <c r="F347" i="9"/>
  <c r="F346" i="9"/>
  <c r="F345" i="9"/>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F291" i="9" s="1"/>
  <c r="E291" i="9"/>
  <c r="M290" i="9"/>
  <c r="F290" i="9" s="1"/>
  <c r="B290" i="9" s="1"/>
  <c r="L290" i="9"/>
  <c r="E290" i="9"/>
  <c r="M289" i="9"/>
  <c r="L289" i="9"/>
  <c r="F289" i="9" s="1"/>
  <c r="E289" i="9"/>
  <c r="B289" i="9" s="1"/>
  <c r="M288" i="9"/>
  <c r="L288" i="9"/>
  <c r="F288" i="9"/>
  <c r="E288" i="9"/>
  <c r="B288" i="9"/>
  <c r="M287" i="9"/>
  <c r="L287" i="9"/>
  <c r="F287" i="9" s="1"/>
  <c r="E287" i="9"/>
  <c r="B287" i="9" s="1"/>
  <c r="M286" i="9"/>
  <c r="F286" i="9" s="1"/>
  <c r="B286" i="9" s="1"/>
  <c r="L286" i="9"/>
  <c r="E286" i="9"/>
  <c r="M285" i="9"/>
  <c r="L285" i="9"/>
  <c r="F285" i="9" s="1"/>
  <c r="E285" i="9"/>
  <c r="M284" i="9"/>
  <c r="F284" i="9" s="1"/>
  <c r="B284" i="9" s="1"/>
  <c r="L284" i="9"/>
  <c r="E284" i="9"/>
  <c r="M283" i="9"/>
  <c r="L283" i="9"/>
  <c r="F283" i="9" s="1"/>
  <c r="E283" i="9"/>
  <c r="B283" i="9" s="1"/>
  <c r="M282" i="9"/>
  <c r="F282" i="9" s="1"/>
  <c r="B282" i="9" s="1"/>
  <c r="L282" i="9"/>
  <c r="E282" i="9"/>
  <c r="M281" i="9"/>
  <c r="L281" i="9"/>
  <c r="F281" i="9" s="1"/>
  <c r="E281" i="9"/>
  <c r="M280" i="9"/>
  <c r="L280" i="9"/>
  <c r="F280" i="9"/>
  <c r="B280" i="9" s="1"/>
  <c r="E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E275" i="9"/>
  <c r="M274" i="9"/>
  <c r="F274" i="9" s="1"/>
  <c r="B274" i="9" s="1"/>
  <c r="L274" i="9"/>
  <c r="E274" i="9"/>
  <c r="M273" i="9"/>
  <c r="L273" i="9"/>
  <c r="F273" i="9" s="1"/>
  <c r="E273" i="9"/>
  <c r="B273" i="9" s="1"/>
  <c r="M272" i="9"/>
  <c r="L272" i="9"/>
  <c r="F272" i="9"/>
  <c r="E272" i="9"/>
  <c r="B272" i="9"/>
  <c r="M271" i="9"/>
  <c r="L271" i="9"/>
  <c r="F271" i="9" s="1"/>
  <c r="E271" i="9"/>
  <c r="B271" i="9" s="1"/>
  <c r="M270" i="9"/>
  <c r="F270" i="9" s="1"/>
  <c r="B270" i="9" s="1"/>
  <c r="L270" i="9"/>
  <c r="E270" i="9"/>
  <c r="M269" i="9"/>
  <c r="L269" i="9"/>
  <c r="F269" i="9" s="1"/>
  <c r="E269" i="9"/>
  <c r="M268" i="9"/>
  <c r="L268" i="9"/>
  <c r="F268" i="9"/>
  <c r="E268" i="9"/>
  <c r="B268" i="9"/>
  <c r="M267" i="9"/>
  <c r="L267" i="9"/>
  <c r="F267" i="9" s="1"/>
  <c r="E267" i="9"/>
  <c r="M266" i="9"/>
  <c r="F266" i="9" s="1"/>
  <c r="B266" i="9" s="1"/>
  <c r="L266" i="9"/>
  <c r="E266" i="9"/>
  <c r="M265" i="9"/>
  <c r="L265" i="9"/>
  <c r="F265" i="9" s="1"/>
  <c r="E265" i="9"/>
  <c r="B265" i="9" s="1"/>
  <c r="M264" i="9"/>
  <c r="F264" i="9" s="1"/>
  <c r="B264" i="9" s="1"/>
  <c r="L264" i="9"/>
  <c r="E264" i="9"/>
  <c r="M263" i="9"/>
  <c r="L263" i="9"/>
  <c r="F263" i="9" s="1"/>
  <c r="E263" i="9"/>
  <c r="M262" i="9"/>
  <c r="L262" i="9"/>
  <c r="F262" i="9"/>
  <c r="E262" i="9"/>
  <c r="B262" i="9"/>
  <c r="M261" i="9"/>
  <c r="L261" i="9"/>
  <c r="F261" i="9" s="1"/>
  <c r="E261" i="9"/>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B249" i="9" s="1"/>
  <c r="M248" i="9"/>
  <c r="L248" i="9"/>
  <c r="F248" i="9"/>
  <c r="E248" i="9"/>
  <c r="B248" i="9"/>
  <c r="M247" i="9"/>
  <c r="L247" i="9"/>
  <c r="F247" i="9" s="1"/>
  <c r="E247" i="9"/>
  <c r="M246" i="9"/>
  <c r="F246" i="9" s="1"/>
  <c r="B246" i="9" s="1"/>
  <c r="L246" i="9"/>
  <c r="E246" i="9"/>
  <c r="M245" i="9"/>
  <c r="L245" i="9"/>
  <c r="E245" i="9"/>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E233" i="9"/>
  <c r="M232" i="9"/>
  <c r="F232" i="9" s="1"/>
  <c r="B232" i="9" s="1"/>
  <c r="L232" i="9"/>
  <c r="E232" i="9"/>
  <c r="M231" i="9"/>
  <c r="L231" i="9"/>
  <c r="F231" i="9" s="1"/>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F170" i="9"/>
  <c r="H169" i="9"/>
  <c r="G169" i="9"/>
  <c r="F169" i="9"/>
  <c r="E169" i="9"/>
  <c r="B169" i="9" s="1"/>
  <c r="H168" i="9"/>
  <c r="G168" i="9"/>
  <c r="F168" i="9"/>
  <c r="E168" i="9"/>
  <c r="B168" i="9" s="1"/>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E142" i="9" s="1"/>
  <c r="B142" i="9" s="1"/>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G109" i="9"/>
  <c r="F109" i="9"/>
  <c r="H108" i="9"/>
  <c r="G108" i="9"/>
  <c r="F108" i="9"/>
  <c r="E108" i="9"/>
  <c r="B108" i="9" s="1"/>
  <c r="H107" i="9"/>
  <c r="G107" i="9"/>
  <c r="F107" i="9"/>
  <c r="E107" i="9"/>
  <c r="H106" i="9"/>
  <c r="G106" i="9"/>
  <c r="F106" i="9"/>
  <c r="H105" i="9"/>
  <c r="E105" i="9" s="1"/>
  <c r="B105" i="9" s="1"/>
  <c r="G105" i="9"/>
  <c r="F105" i="9"/>
  <c r="H104" i="9"/>
  <c r="G104" i="9"/>
  <c r="F104" i="9"/>
  <c r="E104" i="9"/>
  <c r="B104" i="9" s="1"/>
  <c r="H103" i="9"/>
  <c r="G103" i="9"/>
  <c r="E103" i="9" s="1"/>
  <c r="B103" i="9" s="1"/>
  <c r="F103" i="9"/>
  <c r="H102" i="9"/>
  <c r="G102" i="9"/>
  <c r="F102" i="9"/>
  <c r="H101" i="9"/>
  <c r="G101" i="9"/>
  <c r="F101" i="9"/>
  <c r="H100" i="9"/>
  <c r="G100" i="9"/>
  <c r="F100" i="9"/>
  <c r="E100" i="9"/>
  <c r="B100" i="9" s="1"/>
  <c r="H99" i="9"/>
  <c r="G99" i="9"/>
  <c r="F99" i="9"/>
  <c r="E99" i="9"/>
  <c r="H98" i="9"/>
  <c r="G98" i="9"/>
  <c r="F98" i="9"/>
  <c r="H97" i="9"/>
  <c r="G97" i="9"/>
  <c r="F97" i="9"/>
  <c r="E97" i="9"/>
  <c r="H96" i="9"/>
  <c r="G96" i="9"/>
  <c r="E96" i="9" s="1"/>
  <c r="B96" i="9" s="1"/>
  <c r="F96" i="9"/>
  <c r="H95" i="9"/>
  <c r="G95" i="9"/>
  <c r="F95" i="9"/>
  <c r="H94" i="9"/>
  <c r="G94" i="9"/>
  <c r="F94" i="9"/>
  <c r="E94" i="9"/>
  <c r="B94" i="9" s="1"/>
  <c r="H93" i="9"/>
  <c r="G93" i="9"/>
  <c r="F93" i="9"/>
  <c r="E93" i="9"/>
  <c r="H92" i="9"/>
  <c r="G92" i="9"/>
  <c r="E92" i="9" s="1"/>
  <c r="B92" i="9" s="1"/>
  <c r="F92" i="9"/>
  <c r="H91" i="9"/>
  <c r="G91" i="9"/>
  <c r="F91" i="9"/>
  <c r="H90" i="9"/>
  <c r="G90" i="9"/>
  <c r="F90" i="9"/>
  <c r="E90" i="9"/>
  <c r="B90" i="9" s="1"/>
  <c r="H89" i="9"/>
  <c r="G89" i="9"/>
  <c r="F89" i="9"/>
  <c r="E89" i="9"/>
  <c r="B89" i="9" s="1"/>
  <c r="H88" i="9"/>
  <c r="G88" i="9"/>
  <c r="E88" i="9" s="1"/>
  <c r="B88" i="9" s="1"/>
  <c r="F88" i="9"/>
  <c r="H87" i="9"/>
  <c r="G87" i="9"/>
  <c r="F87" i="9"/>
  <c r="H86" i="9"/>
  <c r="G86" i="9"/>
  <c r="F86" i="9"/>
  <c r="E86" i="9"/>
  <c r="B86" i="9" s="1"/>
  <c r="H85" i="9"/>
  <c r="G85" i="9"/>
  <c r="F85" i="9"/>
  <c r="E85" i="9"/>
  <c r="B85" i="9" s="1"/>
  <c r="H84" i="9"/>
  <c r="G84" i="9"/>
  <c r="E84" i="9" s="1"/>
  <c r="B84" i="9" s="1"/>
  <c r="F84" i="9"/>
  <c r="H83" i="9"/>
  <c r="G83" i="9"/>
  <c r="F83" i="9"/>
  <c r="H82" i="9"/>
  <c r="E82" i="9" s="1"/>
  <c r="B82" i="9" s="1"/>
  <c r="G82" i="9"/>
  <c r="F82" i="9"/>
  <c r="H81" i="9"/>
  <c r="E81" i="9" s="1"/>
  <c r="G81" i="9"/>
  <c r="F81" i="9"/>
  <c r="H80" i="9"/>
  <c r="G80" i="9"/>
  <c r="E80" i="9" s="1"/>
  <c r="B80" i="9" s="1"/>
  <c r="F80" i="9"/>
  <c r="H79" i="9"/>
  <c r="G79" i="9"/>
  <c r="F79" i="9"/>
  <c r="H78" i="9"/>
  <c r="G78" i="9"/>
  <c r="F78" i="9"/>
  <c r="E78" i="9"/>
  <c r="B78" i="9" s="1"/>
  <c r="H77" i="9"/>
  <c r="G77" i="9"/>
  <c r="F77" i="9"/>
  <c r="E77" i="9"/>
  <c r="H76" i="9"/>
  <c r="G76" i="9"/>
  <c r="E76" i="9" s="1"/>
  <c r="B76" i="9" s="1"/>
  <c r="F76" i="9"/>
  <c r="H75" i="9"/>
  <c r="G75" i="9"/>
  <c r="F75" i="9"/>
  <c r="H74" i="9"/>
  <c r="G74" i="9"/>
  <c r="F74" i="9"/>
  <c r="E74" i="9"/>
  <c r="B74" i="9" s="1"/>
  <c r="H73" i="9"/>
  <c r="G73" i="9"/>
  <c r="F73" i="9"/>
  <c r="E73" i="9"/>
  <c r="B73" i="9" s="1"/>
  <c r="H72" i="9"/>
  <c r="G72" i="9"/>
  <c r="E72" i="9" s="1"/>
  <c r="B72" i="9" s="1"/>
  <c r="F72" i="9"/>
  <c r="H71" i="9"/>
  <c r="G71" i="9"/>
  <c r="F71" i="9"/>
  <c r="H70" i="9"/>
  <c r="G70" i="9"/>
  <c r="F70" i="9"/>
  <c r="E70" i="9"/>
  <c r="B70" i="9" s="1"/>
  <c r="H69" i="9"/>
  <c r="E69" i="9" s="1"/>
  <c r="B69" i="9" s="1"/>
  <c r="G69" i="9"/>
  <c r="F69" i="9"/>
  <c r="H68" i="9"/>
  <c r="G68" i="9"/>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B32" i="9" s="1"/>
  <c r="F32" i="9"/>
  <c r="H31" i="9"/>
  <c r="G31" i="9"/>
  <c r="F31" i="9"/>
  <c r="H30" i="9"/>
  <c r="E30" i="9" s="1"/>
  <c r="B30" i="9" s="1"/>
  <c r="G30" i="9"/>
  <c r="F30" i="9"/>
  <c r="H29" i="9"/>
  <c r="G29" i="9"/>
  <c r="E29" i="9" s="1"/>
  <c r="F29" i="9"/>
  <c r="H28" i="9"/>
  <c r="G28" i="9"/>
  <c r="E28" i="9" s="1"/>
  <c r="B28" i="9" s="1"/>
  <c r="F28" i="9"/>
  <c r="H27" i="9"/>
  <c r="G27" i="9"/>
  <c r="F27" i="9"/>
  <c r="H26" i="9"/>
  <c r="E26" i="9" s="1"/>
  <c r="B26" i="9" s="1"/>
  <c r="G26" i="9"/>
  <c r="F26" i="9"/>
  <c r="H25" i="9"/>
  <c r="E25" i="9" s="1"/>
  <c r="G25" i="9"/>
  <c r="F25" i="9"/>
  <c r="F24" i="9"/>
  <c r="F4" i="9"/>
  <c r="O3" i="9"/>
  <c r="G296" i="9" s="1"/>
  <c r="I3" i="9"/>
  <c r="H3" i="9"/>
  <c r="G3" i="9"/>
  <c r="D104" i="8"/>
  <c r="D97" i="8"/>
  <c r="D92" i="8"/>
  <c r="D87" i="8"/>
  <c r="D82" i="8"/>
  <c r="D77" i="8"/>
  <c r="D72" i="8"/>
  <c r="D67" i="8"/>
  <c r="D62" i="8"/>
  <c r="D57" i="8"/>
  <c r="D52" i="8"/>
  <c r="D51" i="8"/>
  <c r="D46" i="8"/>
  <c r="D45" i="8" s="1"/>
  <c r="D37" i="8"/>
  <c r="D27" i="8"/>
  <c r="D25" i="8" s="1"/>
  <c r="C1602" i="1" s="1"/>
  <c r="H1602" i="1" s="1"/>
  <c r="D18" i="8"/>
  <c r="D8" i="8"/>
  <c r="D6" i="8" s="1"/>
  <c r="C1583" i="1" s="1"/>
  <c r="E44" i="7"/>
  <c r="D44" i="7"/>
  <c r="E39" i="7"/>
  <c r="E38" i="7" s="1"/>
  <c r="D39" i="7"/>
  <c r="D38" i="7" s="1"/>
  <c r="E30" i="7"/>
  <c r="D30" i="7"/>
  <c r="E23" i="7"/>
  <c r="D23" i="7"/>
  <c r="E22" i="7"/>
  <c r="D22" i="7"/>
  <c r="E14" i="7"/>
  <c r="D14" i="7"/>
  <c r="E7" i="7"/>
  <c r="E6" i="7" s="1"/>
  <c r="E5" i="7" s="1"/>
  <c r="I33"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40" i="1" s="1"/>
  <c r="H1040" i="1" s="1"/>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E598" i="4"/>
  <c r="E597" i="4" s="1"/>
  <c r="D598" i="4"/>
  <c r="F598" i="4" s="1"/>
  <c r="F596" i="4"/>
  <c r="F595" i="4"/>
  <c r="E594" i="4"/>
  <c r="E584" i="4" s="1"/>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E362" i="4"/>
  <c r="F362" i="4" s="1"/>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E262" i="4" s="1"/>
  <c r="D258" i="1" s="1"/>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29" i="4"/>
  <c r="F228" i="4"/>
  <c r="F227" i="4"/>
  <c r="F226" i="4"/>
  <c r="E225" i="4"/>
  <c r="D225" i="4"/>
  <c r="F225" i="4" s="1"/>
  <c r="F224" i="4"/>
  <c r="F223" i="4"/>
  <c r="E222" i="4"/>
  <c r="F222" i="4" s="1"/>
  <c r="D222" i="4"/>
  <c r="E221" i="4"/>
  <c r="D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E153" i="4" s="1"/>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D134" i="4"/>
  <c r="F134" i="4" s="1"/>
  <c r="F133" i="4"/>
  <c r="F132" i="4"/>
  <c r="F131" i="4"/>
  <c r="F130" i="4"/>
  <c r="F129" i="4"/>
  <c r="E129" i="4"/>
  <c r="D129" i="4"/>
  <c r="F128" i="4"/>
  <c r="F127" i="4"/>
  <c r="E126" i="4"/>
  <c r="E125" i="4" s="1"/>
  <c r="D126" i="4"/>
  <c r="D125" i="4" s="1"/>
  <c r="F125" i="4" s="1"/>
  <c r="F124" i="4"/>
  <c r="F123" i="4"/>
  <c r="F122" i="4"/>
  <c r="F121" i="4"/>
  <c r="E120" i="4"/>
  <c r="F120" i="4" s="1"/>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D49" i="4" s="1"/>
  <c r="F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C1683" i="1"/>
  <c r="H1683" i="1" s="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G1634" i="1"/>
  <c r="C1634" i="1"/>
  <c r="H1634" i="1" s="1"/>
  <c r="C1633" i="1"/>
  <c r="H1632" i="1"/>
  <c r="C1632" i="1"/>
  <c r="G1632" i="1" s="1"/>
  <c r="H1631" i="1"/>
  <c r="G1631" i="1"/>
  <c r="C1631" i="1"/>
  <c r="G1630" i="1"/>
  <c r="C1630" i="1"/>
  <c r="H1630" i="1" s="1"/>
  <c r="C1629" i="1"/>
  <c r="H1628" i="1"/>
  <c r="C1628" i="1"/>
  <c r="G1628" i="1" s="1"/>
  <c r="H1627" i="1"/>
  <c r="G1627" i="1"/>
  <c r="C1627" i="1"/>
  <c r="G1626" i="1"/>
  <c r="C1626" i="1"/>
  <c r="H1626" i="1" s="1"/>
  <c r="C1625" i="1"/>
  <c r="H1624" i="1"/>
  <c r="C1624" i="1"/>
  <c r="G1624" i="1" s="1"/>
  <c r="H1623" i="1"/>
  <c r="G1623" i="1"/>
  <c r="C1623" i="1"/>
  <c r="G1622" i="1"/>
  <c r="C1622" i="1"/>
  <c r="H1622" i="1" s="1"/>
  <c r="C1620" i="1"/>
  <c r="G1620" i="1" s="1"/>
  <c r="H1619" i="1"/>
  <c r="G1619" i="1"/>
  <c r="C1619" i="1"/>
  <c r="G1618" i="1"/>
  <c r="C1618" i="1"/>
  <c r="H1618" i="1" s="1"/>
  <c r="C1617" i="1"/>
  <c r="H1616" i="1"/>
  <c r="C1616" i="1"/>
  <c r="G1616" i="1" s="1"/>
  <c r="H1615" i="1"/>
  <c r="G1615" i="1"/>
  <c r="C1615" i="1"/>
  <c r="G1614" i="1"/>
  <c r="C1614" i="1"/>
  <c r="H1614" i="1" s="1"/>
  <c r="C1613" i="1"/>
  <c r="C1612" i="1"/>
  <c r="G1612" i="1" s="1"/>
  <c r="C1611" i="1"/>
  <c r="G1611" i="1" s="1"/>
  <c r="C1610" i="1"/>
  <c r="H1610" i="1" s="1"/>
  <c r="C1609" i="1"/>
  <c r="C1608" i="1"/>
  <c r="G1608" i="1" s="1"/>
  <c r="G1607" i="1"/>
  <c r="C1607" i="1"/>
  <c r="H1607" i="1" s="1"/>
  <c r="C1606" i="1"/>
  <c r="H1606" i="1" s="1"/>
  <c r="C1605" i="1"/>
  <c r="H1603" i="1"/>
  <c r="G1603" i="1"/>
  <c r="C1603" i="1"/>
  <c r="C1601" i="1"/>
  <c r="H1600" i="1"/>
  <c r="C1600" i="1"/>
  <c r="G1600" i="1" s="1"/>
  <c r="H1599" i="1"/>
  <c r="G1599" i="1"/>
  <c r="C1599" i="1"/>
  <c r="G1598" i="1"/>
  <c r="C1598" i="1"/>
  <c r="H1598" i="1" s="1"/>
  <c r="C1597" i="1"/>
  <c r="H1596" i="1"/>
  <c r="C1596" i="1"/>
  <c r="G1596" i="1" s="1"/>
  <c r="H1595" i="1"/>
  <c r="G1595" i="1"/>
  <c r="C1595" i="1"/>
  <c r="G1594" i="1"/>
  <c r="C1594" i="1"/>
  <c r="H1594" i="1" s="1"/>
  <c r="C1593" i="1"/>
  <c r="C1592" i="1"/>
  <c r="G1592" i="1" s="1"/>
  <c r="H1591" i="1"/>
  <c r="C1591" i="1"/>
  <c r="G1591" i="1" s="1"/>
  <c r="G1590" i="1"/>
  <c r="C1590" i="1"/>
  <c r="H1590" i="1" s="1"/>
  <c r="C1589" i="1"/>
  <c r="C1588" i="1"/>
  <c r="G1588" i="1" s="1"/>
  <c r="C1587" i="1"/>
  <c r="H1587" i="1" s="1"/>
  <c r="C1586" i="1"/>
  <c r="H1586" i="1" s="1"/>
  <c r="H1584" i="1"/>
  <c r="C1584" i="1"/>
  <c r="G1584" i="1" s="1"/>
  <c r="C1582" i="1"/>
  <c r="H1582" i="1" s="1"/>
  <c r="H1581" i="1"/>
  <c r="G1581" i="1"/>
  <c r="D1581" i="1"/>
  <c r="C1581" i="1"/>
  <c r="J1581" i="1" s="1"/>
  <c r="J1580" i="1"/>
  <c r="D1580" i="1"/>
  <c r="C1580" i="1"/>
  <c r="G1580" i="1" s="1"/>
  <c r="H1579" i="1"/>
  <c r="G1579" i="1"/>
  <c r="D1579" i="1"/>
  <c r="C1579" i="1"/>
  <c r="J1579" i="1" s="1"/>
  <c r="J1578" i="1"/>
  <c r="D1578" i="1"/>
  <c r="C1578" i="1"/>
  <c r="D1577" i="1"/>
  <c r="C1577" i="1"/>
  <c r="G1577" i="1" s="1"/>
  <c r="H1576" i="1"/>
  <c r="G1576" i="1"/>
  <c r="D1576" i="1"/>
  <c r="C1576" i="1"/>
  <c r="J1576" i="1" s="1"/>
  <c r="D1575" i="1"/>
  <c r="C1575" i="1"/>
  <c r="J1575" i="1" s="1"/>
  <c r="H1574" i="1"/>
  <c r="G1574" i="1"/>
  <c r="D1574" i="1"/>
  <c r="C1574" i="1"/>
  <c r="J1574" i="1" s="1"/>
  <c r="D1573" i="1"/>
  <c r="C1573" i="1"/>
  <c r="D1572" i="1"/>
  <c r="C1572" i="1"/>
  <c r="D1571" i="1"/>
  <c r="C1571" i="1"/>
  <c r="H1570" i="1"/>
  <c r="G1570" i="1"/>
  <c r="D1570" i="1"/>
  <c r="C1570" i="1"/>
  <c r="J1570" i="1" s="1"/>
  <c r="D1569" i="1"/>
  <c r="C1569" i="1"/>
  <c r="J1569" i="1" s="1"/>
  <c r="H1568" i="1"/>
  <c r="G1568" i="1"/>
  <c r="D1568" i="1"/>
  <c r="C1568" i="1"/>
  <c r="J1568" i="1" s="1"/>
  <c r="D1567" i="1"/>
  <c r="C1567" i="1"/>
  <c r="J1567" i="1" s="1"/>
  <c r="H1566" i="1"/>
  <c r="G1566" i="1"/>
  <c r="D1566" i="1"/>
  <c r="C1566" i="1"/>
  <c r="J1566" i="1" s="1"/>
  <c r="D1565" i="1"/>
  <c r="C1565" i="1"/>
  <c r="J1565" i="1" s="1"/>
  <c r="H1564" i="1"/>
  <c r="G1564" i="1"/>
  <c r="D1564" i="1"/>
  <c r="C1564" i="1"/>
  <c r="J1564" i="1" s="1"/>
  <c r="H1563" i="1"/>
  <c r="G1563" i="1"/>
  <c r="D1563" i="1"/>
  <c r="C1563" i="1"/>
  <c r="D1562" i="1"/>
  <c r="C1562" i="1"/>
  <c r="J1562" i="1" s="1"/>
  <c r="H1561" i="1"/>
  <c r="G1561" i="1"/>
  <c r="D1561" i="1"/>
  <c r="C1561" i="1"/>
  <c r="J1561" i="1" s="1"/>
  <c r="D1560" i="1"/>
  <c r="C1560" i="1"/>
  <c r="J1560" i="1" s="1"/>
  <c r="H1559" i="1"/>
  <c r="G1559" i="1"/>
  <c r="D1559" i="1"/>
  <c r="C1559" i="1"/>
  <c r="J1559" i="1" s="1"/>
  <c r="D1558" i="1"/>
  <c r="C1558" i="1"/>
  <c r="J1558" i="1" s="1"/>
  <c r="H1557" i="1"/>
  <c r="G1557" i="1"/>
  <c r="D1557" i="1"/>
  <c r="C1557" i="1"/>
  <c r="J1557" i="1" s="1"/>
  <c r="H1556" i="1"/>
  <c r="G1556" i="1"/>
  <c r="D1556" i="1"/>
  <c r="C1556" i="1"/>
  <c r="H1555" i="1"/>
  <c r="G1555" i="1"/>
  <c r="D1555" i="1"/>
  <c r="C1555" i="1"/>
  <c r="D1554" i="1"/>
  <c r="C1554" i="1"/>
  <c r="J1554" i="1" s="1"/>
  <c r="H1553" i="1"/>
  <c r="G1553" i="1"/>
  <c r="D1553" i="1"/>
  <c r="C1553" i="1"/>
  <c r="J1553" i="1" s="1"/>
  <c r="D1552" i="1"/>
  <c r="C1552" i="1"/>
  <c r="J1552" i="1" s="1"/>
  <c r="H1551" i="1"/>
  <c r="G1551" i="1"/>
  <c r="D1551" i="1"/>
  <c r="C1551" i="1"/>
  <c r="J1551" i="1" s="1"/>
  <c r="D1550" i="1"/>
  <c r="C1550" i="1"/>
  <c r="J1550" i="1" s="1"/>
  <c r="H1549" i="1"/>
  <c r="G1549" i="1"/>
  <c r="D1549" i="1"/>
  <c r="C1549" i="1"/>
  <c r="J1549" i="1" s="1"/>
  <c r="D1548" i="1"/>
  <c r="C1548" i="1"/>
  <c r="J1548" i="1" s="1"/>
  <c r="G1547" i="1"/>
  <c r="D1547" i="1"/>
  <c r="H1547" i="1" s="1"/>
  <c r="C1547" i="1"/>
  <c r="J1547" i="1" s="1"/>
  <c r="D1546" i="1"/>
  <c r="C1546" i="1"/>
  <c r="H1546" i="1" s="1"/>
  <c r="J1545" i="1"/>
  <c r="G1545" i="1"/>
  <c r="I1545" i="1" s="1"/>
  <c r="D1545" i="1"/>
  <c r="H1545" i="1" s="1"/>
  <c r="C1545" i="1"/>
  <c r="D1544" i="1"/>
  <c r="C1544" i="1"/>
  <c r="H1544" i="1" s="1"/>
  <c r="J1543" i="1"/>
  <c r="G1543" i="1"/>
  <c r="I1543" i="1" s="1"/>
  <c r="D1543" i="1"/>
  <c r="H1543" i="1" s="1"/>
  <c r="C1543" i="1"/>
  <c r="D1542" i="1"/>
  <c r="C1542" i="1"/>
  <c r="H1542" i="1" s="1"/>
  <c r="D1541" i="1"/>
  <c r="C1541" i="1"/>
  <c r="J1541" i="1" s="1"/>
  <c r="D1540" i="1"/>
  <c r="C1540" i="1"/>
  <c r="D1539" i="1"/>
  <c r="C1539" i="1"/>
  <c r="D1538" i="1"/>
  <c r="C1538" i="1"/>
  <c r="D1536" i="1"/>
  <c r="H1536" i="1" s="1"/>
  <c r="C1536" i="1"/>
  <c r="D1535" i="1"/>
  <c r="H1535" i="1" s="1"/>
  <c r="C1535" i="1"/>
  <c r="G1534" i="1"/>
  <c r="D1534" i="1"/>
  <c r="H1534" i="1" s="1"/>
  <c r="C1534" i="1"/>
  <c r="G1533" i="1"/>
  <c r="D1533" i="1"/>
  <c r="H1533" i="1" s="1"/>
  <c r="C1533" i="1"/>
  <c r="D1532" i="1"/>
  <c r="H1532" i="1" s="1"/>
  <c r="C1532" i="1"/>
  <c r="D1531" i="1"/>
  <c r="H1531" i="1" s="1"/>
  <c r="C1531" i="1"/>
  <c r="G1530" i="1"/>
  <c r="D1530" i="1"/>
  <c r="H1530" i="1" s="1"/>
  <c r="C1530" i="1"/>
  <c r="G1529" i="1"/>
  <c r="D1529" i="1"/>
  <c r="H1529" i="1" s="1"/>
  <c r="C1529" i="1"/>
  <c r="D1528" i="1"/>
  <c r="H1528" i="1" s="1"/>
  <c r="C1528" i="1"/>
  <c r="D1527" i="1"/>
  <c r="H1527" i="1" s="1"/>
  <c r="C1527" i="1"/>
  <c r="G1526" i="1"/>
  <c r="D1526" i="1"/>
  <c r="H1526" i="1" s="1"/>
  <c r="C1526" i="1"/>
  <c r="D1525" i="1"/>
  <c r="H1525" i="1" s="1"/>
  <c r="C1525" i="1"/>
  <c r="D1524" i="1"/>
  <c r="H1524" i="1" s="1"/>
  <c r="C1524" i="1"/>
  <c r="D1523" i="1"/>
  <c r="H1523" i="1" s="1"/>
  <c r="C1523" i="1"/>
  <c r="G1522" i="1"/>
  <c r="D1522" i="1"/>
  <c r="H1522" i="1" s="1"/>
  <c r="C1522" i="1"/>
  <c r="G1521" i="1"/>
  <c r="D1521" i="1"/>
  <c r="H1521" i="1" s="1"/>
  <c r="C1521" i="1"/>
  <c r="D1520" i="1"/>
  <c r="H1520" i="1" s="1"/>
  <c r="C1520" i="1"/>
  <c r="D1519" i="1"/>
  <c r="H1519" i="1" s="1"/>
  <c r="C1519" i="1"/>
  <c r="D1518" i="1"/>
  <c r="H1518" i="1" s="1"/>
  <c r="C1518" i="1"/>
  <c r="G1517" i="1"/>
  <c r="D1517" i="1"/>
  <c r="H1517" i="1" s="1"/>
  <c r="C1517" i="1"/>
  <c r="D1516" i="1"/>
  <c r="H1516" i="1" s="1"/>
  <c r="C1516" i="1"/>
  <c r="D1515" i="1"/>
  <c r="H1515" i="1" s="1"/>
  <c r="C1515" i="1"/>
  <c r="G1514" i="1"/>
  <c r="D1514" i="1"/>
  <c r="H1514" i="1" s="1"/>
  <c r="C1514" i="1"/>
  <c r="D1513" i="1"/>
  <c r="H1513" i="1" s="1"/>
  <c r="C1513" i="1"/>
  <c r="D1512" i="1"/>
  <c r="H1512" i="1" s="1"/>
  <c r="C1512" i="1"/>
  <c r="D1511" i="1"/>
  <c r="H1511" i="1" s="1"/>
  <c r="C1511" i="1"/>
  <c r="D1510" i="1"/>
  <c r="D1509" i="1"/>
  <c r="H1509" i="1" s="1"/>
  <c r="C1509" i="1"/>
  <c r="D1508" i="1"/>
  <c r="H1508" i="1" s="1"/>
  <c r="C1508" i="1"/>
  <c r="G1507" i="1"/>
  <c r="D1507" i="1"/>
  <c r="H1507" i="1" s="1"/>
  <c r="C1507" i="1"/>
  <c r="G1506" i="1"/>
  <c r="D1506" i="1"/>
  <c r="H1506" i="1" s="1"/>
  <c r="C1506" i="1"/>
  <c r="D1505" i="1"/>
  <c r="G1505" i="1" s="1"/>
  <c r="C1505" i="1"/>
  <c r="D1504" i="1"/>
  <c r="G1504" i="1" s="1"/>
  <c r="C1504" i="1"/>
  <c r="D1503" i="1"/>
  <c r="G1503" i="1" s="1"/>
  <c r="C1503" i="1"/>
  <c r="H1502" i="1"/>
  <c r="G1502" i="1"/>
  <c r="D1502" i="1"/>
  <c r="C1502" i="1"/>
  <c r="H1501" i="1"/>
  <c r="G1501" i="1"/>
  <c r="D1501" i="1"/>
  <c r="C1501" i="1"/>
  <c r="D1500" i="1"/>
  <c r="G1500" i="1" s="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G1485" i="1" s="1"/>
  <c r="C1485" i="1"/>
  <c r="H1484" i="1"/>
  <c r="G1484" i="1"/>
  <c r="D1484" i="1"/>
  <c r="C1484" i="1"/>
  <c r="H1483" i="1"/>
  <c r="G1483" i="1"/>
  <c r="D1483" i="1"/>
  <c r="C1483" i="1"/>
  <c r="H1482" i="1"/>
  <c r="G1482" i="1"/>
  <c r="D1482" i="1"/>
  <c r="C1482" i="1"/>
  <c r="H1481" i="1"/>
  <c r="G1481" i="1"/>
  <c r="D1481" i="1"/>
  <c r="C1481" i="1"/>
  <c r="D1480" i="1"/>
  <c r="H1480" i="1" s="1"/>
  <c r="C1480" i="1"/>
  <c r="H1479" i="1"/>
  <c r="G1479" i="1"/>
  <c r="D1479" i="1"/>
  <c r="C1479" i="1"/>
  <c r="D1478" i="1"/>
  <c r="H1478" i="1" s="1"/>
  <c r="C1478" i="1"/>
  <c r="H1477" i="1"/>
  <c r="G1477" i="1"/>
  <c r="D1477" i="1"/>
  <c r="C1477" i="1"/>
  <c r="H1476" i="1"/>
  <c r="G1476" i="1"/>
  <c r="D1476" i="1"/>
  <c r="C1476" i="1"/>
  <c r="H1475" i="1"/>
  <c r="G1475" i="1"/>
  <c r="D1475" i="1"/>
  <c r="C1475" i="1"/>
  <c r="H1474" i="1"/>
  <c r="G1474" i="1"/>
  <c r="D1474" i="1"/>
  <c r="C1474" i="1"/>
  <c r="H1473" i="1"/>
  <c r="G1473" i="1"/>
  <c r="D1473" i="1"/>
  <c r="C1473" i="1"/>
  <c r="D1472" i="1"/>
  <c r="H1472" i="1" s="1"/>
  <c r="C1472" i="1"/>
  <c r="D1471" i="1"/>
  <c r="H1471" i="1" s="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G1430" i="1"/>
  <c r="D1430" i="1"/>
  <c r="H1430" i="1" s="1"/>
  <c r="C1430" i="1"/>
  <c r="G1429" i="1"/>
  <c r="D1429" i="1"/>
  <c r="H1429" i="1" s="1"/>
  <c r="C1429" i="1"/>
  <c r="G1428" i="1"/>
  <c r="D1428" i="1"/>
  <c r="H1428" i="1" s="1"/>
  <c r="C1428" i="1"/>
  <c r="G1427" i="1"/>
  <c r="D1427" i="1"/>
  <c r="H1427" i="1" s="1"/>
  <c r="C1427"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D1403" i="1"/>
  <c r="H1403" i="1" s="1"/>
  <c r="C1403" i="1"/>
  <c r="D1402" i="1"/>
  <c r="H1402" i="1" s="1"/>
  <c r="C1402" i="1"/>
  <c r="C1401" i="1"/>
  <c r="D1400" i="1"/>
  <c r="C1400" i="1"/>
  <c r="D1399" i="1"/>
  <c r="C1399" i="1"/>
  <c r="G1399" i="1" s="1"/>
  <c r="D1398" i="1"/>
  <c r="C1398" i="1"/>
  <c r="D1397" i="1"/>
  <c r="C1397" i="1"/>
  <c r="G1397" i="1" s="1"/>
  <c r="D1396" i="1"/>
  <c r="C1396" i="1"/>
  <c r="G1396" i="1" s="1"/>
  <c r="D1395" i="1"/>
  <c r="C1395" i="1"/>
  <c r="D1394" i="1"/>
  <c r="C1394" i="1"/>
  <c r="G1394" i="1" s="1"/>
  <c r="G1393" i="1"/>
  <c r="D1393" i="1"/>
  <c r="H1393" i="1" s="1"/>
  <c r="C1393" i="1"/>
  <c r="D1392" i="1"/>
  <c r="C1392" i="1"/>
  <c r="G1392" i="1" s="1"/>
  <c r="D1391" i="1"/>
  <c r="C1391" i="1"/>
  <c r="D1390" i="1"/>
  <c r="C1390" i="1"/>
  <c r="D1389" i="1"/>
  <c r="C1389" i="1"/>
  <c r="D1388" i="1"/>
  <c r="C1388" i="1"/>
  <c r="G1388" i="1" s="1"/>
  <c r="D1387" i="1"/>
  <c r="C1387" i="1"/>
  <c r="G1387" i="1" s="1"/>
  <c r="D1386" i="1"/>
  <c r="C1386" i="1"/>
  <c r="D1385" i="1"/>
  <c r="C1385" i="1"/>
  <c r="G1385" i="1" s="1"/>
  <c r="D1384" i="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D1342" i="1"/>
  <c r="H1342" i="1" s="1"/>
  <c r="C1342" i="1"/>
  <c r="D1341" i="1"/>
  <c r="H1341" i="1" s="1"/>
  <c r="C1341" i="1"/>
  <c r="D1340" i="1"/>
  <c r="H1340" i="1" s="1"/>
  <c r="C1340"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D1314" i="1"/>
  <c r="H1314" i="1" s="1"/>
  <c r="C1314" i="1"/>
  <c r="D1313" i="1"/>
  <c r="H1313" i="1" s="1"/>
  <c r="C1313" i="1"/>
  <c r="D1312" i="1"/>
  <c r="H1312" i="1" s="1"/>
  <c r="C1312"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D1305" i="1"/>
  <c r="H1305" i="1" s="1"/>
  <c r="C1305" i="1"/>
  <c r="G1304" i="1"/>
  <c r="D1304" i="1"/>
  <c r="H1304" i="1" s="1"/>
  <c r="C1304" i="1"/>
  <c r="G1303" i="1"/>
  <c r="D1303" i="1"/>
  <c r="H1303" i="1" s="1"/>
  <c r="C1303" i="1"/>
  <c r="D1302" i="1"/>
  <c r="H1302" i="1" s="1"/>
  <c r="C1302" i="1"/>
  <c r="D1301" i="1"/>
  <c r="H1301" i="1" s="1"/>
  <c r="C1301" i="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D1292" i="1"/>
  <c r="H1292" i="1" s="1"/>
  <c r="C1292" i="1"/>
  <c r="D1291" i="1"/>
  <c r="C1291" i="1"/>
  <c r="G1290" i="1"/>
  <c r="D1290" i="1"/>
  <c r="C1290" i="1"/>
  <c r="G1289" i="1"/>
  <c r="D1289" i="1"/>
  <c r="H1289" i="1" s="1"/>
  <c r="C1289" i="1"/>
  <c r="D1288" i="1"/>
  <c r="C1288" i="1"/>
  <c r="D1287" i="1"/>
  <c r="C1287" i="1"/>
  <c r="D1286" i="1"/>
  <c r="C1286" i="1"/>
  <c r="D1285" i="1"/>
  <c r="C1285" i="1"/>
  <c r="D1284" i="1"/>
  <c r="C1284" i="1"/>
  <c r="G1284" i="1" s="1"/>
  <c r="D1283" i="1"/>
  <c r="G1283" i="1" s="1"/>
  <c r="C1283" i="1"/>
  <c r="D1282" i="1"/>
  <c r="H1282" i="1" s="1"/>
  <c r="C1282" i="1"/>
  <c r="G1282" i="1" s="1"/>
  <c r="D1281" i="1"/>
  <c r="C1281" i="1"/>
  <c r="D1280" i="1"/>
  <c r="C1280" i="1"/>
  <c r="G1280" i="1" s="1"/>
  <c r="D1279" i="1"/>
  <c r="C1279" i="1"/>
  <c r="D1278" i="1"/>
  <c r="D1277" i="1"/>
  <c r="C1277" i="1"/>
  <c r="D1276" i="1"/>
  <c r="C1276" i="1"/>
  <c r="D1275" i="1"/>
  <c r="C1275" i="1"/>
  <c r="D1274" i="1"/>
  <c r="C1274" i="1"/>
  <c r="G1274" i="1" s="1"/>
  <c r="D1273" i="1"/>
  <c r="C1273" i="1"/>
  <c r="D1272" i="1"/>
  <c r="C1272" i="1"/>
  <c r="D1271" i="1"/>
  <c r="C1271" i="1"/>
  <c r="D1270" i="1"/>
  <c r="C1270" i="1"/>
  <c r="G1270" i="1" s="1"/>
  <c r="D1269" i="1"/>
  <c r="C1269" i="1"/>
  <c r="D1268" i="1"/>
  <c r="C1268" i="1"/>
  <c r="D1267" i="1"/>
  <c r="H1267" i="1" s="1"/>
  <c r="C1267" i="1"/>
  <c r="G1266" i="1"/>
  <c r="D1266" i="1"/>
  <c r="H1266" i="1" s="1"/>
  <c r="C1266" i="1"/>
  <c r="D1265" i="1"/>
  <c r="H1265" i="1" s="1"/>
  <c r="C1265" i="1"/>
  <c r="D1264" i="1"/>
  <c r="H1264" i="1" s="1"/>
  <c r="C1264" i="1"/>
  <c r="G1263" i="1"/>
  <c r="D1263" i="1"/>
  <c r="H1263" i="1" s="1"/>
  <c r="C1263" i="1"/>
  <c r="D1262" i="1"/>
  <c r="H1262" i="1" s="1"/>
  <c r="C1262" i="1"/>
  <c r="D1261" i="1"/>
  <c r="H1261" i="1" s="1"/>
  <c r="C1261" i="1"/>
  <c r="D1260" i="1"/>
  <c r="H1260" i="1" s="1"/>
  <c r="C1260" i="1"/>
  <c r="C1259" i="1"/>
  <c r="D1258" i="1"/>
  <c r="H1258" i="1" s="1"/>
  <c r="C1258" i="1"/>
  <c r="D1257" i="1"/>
  <c r="C1257" i="1"/>
  <c r="D1256" i="1"/>
  <c r="C1256" i="1"/>
  <c r="G1254" i="1"/>
  <c r="D1254" i="1"/>
  <c r="H1254" i="1" s="1"/>
  <c r="C1254" i="1"/>
  <c r="D1253" i="1"/>
  <c r="H1253" i="1" s="1"/>
  <c r="C1253" i="1"/>
  <c r="G1252" i="1"/>
  <c r="D1252" i="1"/>
  <c r="H1252" i="1" s="1"/>
  <c r="C1252" i="1"/>
  <c r="D1251" i="1"/>
  <c r="H1251" i="1" s="1"/>
  <c r="C1251" i="1"/>
  <c r="G1250" i="1"/>
  <c r="D1250" i="1"/>
  <c r="H1250" i="1" s="1"/>
  <c r="C1250" i="1"/>
  <c r="D1249" i="1"/>
  <c r="H1249" i="1" s="1"/>
  <c r="C1249" i="1"/>
  <c r="G1248" i="1"/>
  <c r="D1248" i="1"/>
  <c r="H1248" i="1" s="1"/>
  <c r="C1248" i="1"/>
  <c r="D1247" i="1"/>
  <c r="H1247" i="1" s="1"/>
  <c r="C1247" i="1"/>
  <c r="G1246" i="1"/>
  <c r="D1246" i="1"/>
  <c r="H1246" i="1" s="1"/>
  <c r="C1246" i="1"/>
  <c r="D1245" i="1"/>
  <c r="H1245" i="1" s="1"/>
  <c r="C1245" i="1"/>
  <c r="G1244" i="1"/>
  <c r="D1244" i="1"/>
  <c r="H1244" i="1" s="1"/>
  <c r="C1244" i="1"/>
  <c r="D1243" i="1"/>
  <c r="H1243" i="1" s="1"/>
  <c r="C1243" i="1"/>
  <c r="G1242" i="1"/>
  <c r="D1242" i="1"/>
  <c r="H1242" i="1" s="1"/>
  <c r="C1242" i="1"/>
  <c r="D1241" i="1"/>
  <c r="H1241" i="1" s="1"/>
  <c r="C1241" i="1"/>
  <c r="G1240" i="1"/>
  <c r="D1240" i="1"/>
  <c r="H1240" i="1" s="1"/>
  <c r="C1240" i="1"/>
  <c r="D1239" i="1"/>
  <c r="H1239" i="1" s="1"/>
  <c r="C1239" i="1"/>
  <c r="G1238" i="1"/>
  <c r="D1238" i="1"/>
  <c r="H1238" i="1" s="1"/>
  <c r="C1238" i="1"/>
  <c r="D1237" i="1"/>
  <c r="H1237" i="1" s="1"/>
  <c r="C1237" i="1"/>
  <c r="G1236" i="1"/>
  <c r="D1236" i="1"/>
  <c r="H1236" i="1" s="1"/>
  <c r="C1236" i="1"/>
  <c r="D1235" i="1"/>
  <c r="H1235" i="1" s="1"/>
  <c r="C1235" i="1"/>
  <c r="G1234" i="1"/>
  <c r="D1234" i="1"/>
  <c r="H1234" i="1" s="1"/>
  <c r="C1234" i="1"/>
  <c r="D1233" i="1"/>
  <c r="H1233" i="1" s="1"/>
  <c r="C1233" i="1"/>
  <c r="G1232" i="1"/>
  <c r="D1232" i="1"/>
  <c r="H1232" i="1" s="1"/>
  <c r="C1232" i="1"/>
  <c r="D1231" i="1"/>
  <c r="H1231" i="1" s="1"/>
  <c r="C1231" i="1"/>
  <c r="G1230" i="1"/>
  <c r="D1230" i="1"/>
  <c r="H1230" i="1" s="1"/>
  <c r="C1230" i="1"/>
  <c r="D1229" i="1"/>
  <c r="H1229" i="1" s="1"/>
  <c r="C1229" i="1"/>
  <c r="G1228" i="1"/>
  <c r="D1228" i="1"/>
  <c r="H1228" i="1" s="1"/>
  <c r="C1228" i="1"/>
  <c r="D1227" i="1"/>
  <c r="H1227" i="1" s="1"/>
  <c r="C1227" i="1"/>
  <c r="G1226" i="1"/>
  <c r="D1226" i="1"/>
  <c r="H1226" i="1" s="1"/>
  <c r="C1226" i="1"/>
  <c r="D1225" i="1"/>
  <c r="H1225" i="1" s="1"/>
  <c r="C1225" i="1"/>
  <c r="G1224" i="1"/>
  <c r="D1224" i="1"/>
  <c r="H1224" i="1" s="1"/>
  <c r="C1224" i="1"/>
  <c r="D1223" i="1"/>
  <c r="H1223" i="1" s="1"/>
  <c r="C1223" i="1"/>
  <c r="G1222" i="1"/>
  <c r="D1222" i="1"/>
  <c r="H1222" i="1" s="1"/>
  <c r="C1222" i="1"/>
  <c r="D1221" i="1"/>
  <c r="H1221" i="1" s="1"/>
  <c r="C1221" i="1"/>
  <c r="G1220" i="1"/>
  <c r="D1220" i="1"/>
  <c r="H1220" i="1" s="1"/>
  <c r="C1220" i="1"/>
  <c r="D1219" i="1"/>
  <c r="H1219" i="1" s="1"/>
  <c r="C1219" i="1"/>
  <c r="G1218" i="1"/>
  <c r="D1218" i="1"/>
  <c r="H1218" i="1" s="1"/>
  <c r="C1218" i="1"/>
  <c r="D1217" i="1"/>
  <c r="H1217" i="1" s="1"/>
  <c r="C1217" i="1"/>
  <c r="G1216" i="1"/>
  <c r="D1216" i="1"/>
  <c r="H1216" i="1" s="1"/>
  <c r="C1216" i="1"/>
  <c r="D1215" i="1"/>
  <c r="H1215" i="1" s="1"/>
  <c r="C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G1208" i="1"/>
  <c r="D1208" i="1"/>
  <c r="H1208" i="1" s="1"/>
  <c r="C1208" i="1"/>
  <c r="D1207" i="1"/>
  <c r="H1207" i="1" s="1"/>
  <c r="C1207" i="1"/>
  <c r="G1206" i="1"/>
  <c r="D1206" i="1"/>
  <c r="H1206" i="1" s="1"/>
  <c r="C1206" i="1"/>
  <c r="D1205" i="1"/>
  <c r="H1205" i="1" s="1"/>
  <c r="C1205" i="1"/>
  <c r="G1204" i="1"/>
  <c r="D1204" i="1"/>
  <c r="H1204" i="1" s="1"/>
  <c r="C1204" i="1"/>
  <c r="D1203" i="1"/>
  <c r="C1203" i="1"/>
  <c r="D1202" i="1"/>
  <c r="C1202" i="1"/>
  <c r="G1202" i="1" s="1"/>
  <c r="D1201" i="1"/>
  <c r="C1201" i="1"/>
  <c r="G1200" i="1"/>
  <c r="D1200" i="1"/>
  <c r="H1200" i="1" s="1"/>
  <c r="C1200" i="1"/>
  <c r="D1199" i="1"/>
  <c r="H1199" i="1" s="1"/>
  <c r="C1199" i="1"/>
  <c r="G1198" i="1"/>
  <c r="D1198" i="1"/>
  <c r="H1198" i="1" s="1"/>
  <c r="C1198" i="1"/>
  <c r="D1197" i="1"/>
  <c r="H1197" i="1" s="1"/>
  <c r="C1197" i="1"/>
  <c r="G1196" i="1"/>
  <c r="D1196" i="1"/>
  <c r="H1196" i="1" s="1"/>
  <c r="C1196" i="1"/>
  <c r="D1195" i="1"/>
  <c r="H1195" i="1" s="1"/>
  <c r="C1195" i="1"/>
  <c r="G1194" i="1"/>
  <c r="D1194" i="1"/>
  <c r="H1194" i="1" s="1"/>
  <c r="C1194" i="1"/>
  <c r="D1193" i="1"/>
  <c r="H1193" i="1" s="1"/>
  <c r="C1193" i="1"/>
  <c r="G1192" i="1"/>
  <c r="D1192" i="1"/>
  <c r="H1192" i="1" s="1"/>
  <c r="C1192" i="1"/>
  <c r="D1191" i="1"/>
  <c r="H1191" i="1" s="1"/>
  <c r="C1191" i="1"/>
  <c r="G1190"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G1168" i="1"/>
  <c r="D1168" i="1"/>
  <c r="H1168" i="1" s="1"/>
  <c r="C1168" i="1"/>
  <c r="D1167" i="1"/>
  <c r="H1167" i="1" s="1"/>
  <c r="C1167" i="1"/>
  <c r="D1166" i="1"/>
  <c r="H1166" i="1" s="1"/>
  <c r="C1166" i="1"/>
  <c r="D1165" i="1"/>
  <c r="H1165" i="1" s="1"/>
  <c r="C1165" i="1"/>
  <c r="G1164" i="1"/>
  <c r="D1164" i="1"/>
  <c r="H1164" i="1" s="1"/>
  <c r="C1164" i="1"/>
  <c r="D1163" i="1"/>
  <c r="H1163" i="1" s="1"/>
  <c r="C1163" i="1"/>
  <c r="G1162" i="1"/>
  <c r="D1162" i="1"/>
  <c r="H1162" i="1" s="1"/>
  <c r="C1162" i="1"/>
  <c r="D1161" i="1"/>
  <c r="H1161" i="1" s="1"/>
  <c r="C1161" i="1"/>
  <c r="D1160" i="1"/>
  <c r="H1160" i="1" s="1"/>
  <c r="C1160" i="1"/>
  <c r="D1159" i="1"/>
  <c r="H1159" i="1" s="1"/>
  <c r="C1159" i="1"/>
  <c r="G1158" i="1"/>
  <c r="D1158" i="1"/>
  <c r="H1158" i="1" s="1"/>
  <c r="C1158" i="1"/>
  <c r="D1157" i="1"/>
  <c r="H1157" i="1" s="1"/>
  <c r="C1157" i="1"/>
  <c r="D1156" i="1"/>
  <c r="H1156" i="1" s="1"/>
  <c r="C1156" i="1"/>
  <c r="D1155" i="1"/>
  <c r="H1155" i="1" s="1"/>
  <c r="C1155" i="1"/>
  <c r="D1154" i="1"/>
  <c r="H1154" i="1" s="1"/>
  <c r="C1154" i="1"/>
  <c r="D1153" i="1"/>
  <c r="H1153" i="1" s="1"/>
  <c r="C1153" i="1"/>
  <c r="D1152" i="1"/>
  <c r="G1151" i="1"/>
  <c r="D1151" i="1"/>
  <c r="H1151" i="1" s="1"/>
  <c r="C1151" i="1"/>
  <c r="D1150" i="1"/>
  <c r="H1150" i="1" s="1"/>
  <c r="C1150" i="1"/>
  <c r="D1149" i="1"/>
  <c r="H1149" i="1" s="1"/>
  <c r="C1149" i="1"/>
  <c r="D1148" i="1"/>
  <c r="H1148" i="1" s="1"/>
  <c r="C1148" i="1"/>
  <c r="D1147" i="1"/>
  <c r="H1147" i="1" s="1"/>
  <c r="C1147" i="1"/>
  <c r="D1146" i="1"/>
  <c r="H1146" i="1" s="1"/>
  <c r="C1146" i="1"/>
  <c r="G1145" i="1"/>
  <c r="D1145" i="1"/>
  <c r="H1145" i="1" s="1"/>
  <c r="C1145" i="1"/>
  <c r="D1144" i="1"/>
  <c r="H1144" i="1" s="1"/>
  <c r="C1144" i="1"/>
  <c r="G1143" i="1"/>
  <c r="D1143" i="1"/>
  <c r="H1143" i="1" s="1"/>
  <c r="C1143" i="1"/>
  <c r="D1142" i="1"/>
  <c r="H1142" i="1" s="1"/>
  <c r="C1142" i="1"/>
  <c r="D1141" i="1"/>
  <c r="H1141" i="1" s="1"/>
  <c r="C1141" i="1"/>
  <c r="D1139" i="1"/>
  <c r="H1139" i="1" s="1"/>
  <c r="C1139" i="1"/>
  <c r="D1138" i="1"/>
  <c r="H1138" i="1" s="1"/>
  <c r="C1138" i="1"/>
  <c r="D1137" i="1"/>
  <c r="H1137" i="1" s="1"/>
  <c r="C1137" i="1"/>
  <c r="D1136" i="1"/>
  <c r="H1136" i="1" s="1"/>
  <c r="C1136" i="1"/>
  <c r="D1135" i="1"/>
  <c r="H1135" i="1" s="1"/>
  <c r="C1135" i="1"/>
  <c r="G1134" i="1"/>
  <c r="D1134" i="1"/>
  <c r="H1134" i="1" s="1"/>
  <c r="C1134" i="1"/>
  <c r="D1133" i="1"/>
  <c r="H1133" i="1" s="1"/>
  <c r="C1133" i="1"/>
  <c r="D1132" i="1"/>
  <c r="H1132" i="1" s="1"/>
  <c r="C1132" i="1"/>
  <c r="D1131" i="1"/>
  <c r="H1131" i="1" s="1"/>
  <c r="C1131" i="1"/>
  <c r="G1130" i="1"/>
  <c r="D1130" i="1"/>
  <c r="H1130" i="1" s="1"/>
  <c r="C1130" i="1"/>
  <c r="D1129" i="1"/>
  <c r="H1129" i="1" s="1"/>
  <c r="C1129" i="1"/>
  <c r="G1128" i="1"/>
  <c r="D1128" i="1"/>
  <c r="H1128" i="1" s="1"/>
  <c r="C1128" i="1"/>
  <c r="D1127" i="1"/>
  <c r="H1127" i="1" s="1"/>
  <c r="C1127" i="1"/>
  <c r="G1126" i="1"/>
  <c r="D1126" i="1"/>
  <c r="H1126" i="1" s="1"/>
  <c r="C1126" i="1"/>
  <c r="D1125" i="1"/>
  <c r="H1125" i="1" s="1"/>
  <c r="C1125" i="1"/>
  <c r="C1124" i="1"/>
  <c r="D1123" i="1"/>
  <c r="H1123" i="1" s="1"/>
  <c r="C1123" i="1"/>
  <c r="D1122" i="1"/>
  <c r="H1122" i="1" s="1"/>
  <c r="C1122" i="1"/>
  <c r="D1121" i="1"/>
  <c r="H1121" i="1" s="1"/>
  <c r="C1121" i="1"/>
  <c r="G1120" i="1"/>
  <c r="D1120" i="1"/>
  <c r="H1120" i="1" s="1"/>
  <c r="C1120" i="1"/>
  <c r="G1119" i="1"/>
  <c r="D1119" i="1"/>
  <c r="H1119" i="1" s="1"/>
  <c r="C1119" i="1"/>
  <c r="D1118" i="1"/>
  <c r="H1118" i="1" s="1"/>
  <c r="C1118" i="1"/>
  <c r="D1117" i="1"/>
  <c r="H1117" i="1" s="1"/>
  <c r="C1117" i="1"/>
  <c r="G1116" i="1"/>
  <c r="D1116" i="1"/>
  <c r="H1116" i="1" s="1"/>
  <c r="C1116" i="1"/>
  <c r="G1115" i="1"/>
  <c r="D1115" i="1"/>
  <c r="H1115" i="1" s="1"/>
  <c r="C1115" i="1"/>
  <c r="D1114" i="1"/>
  <c r="H1114" i="1" s="1"/>
  <c r="C1114" i="1"/>
  <c r="D1113" i="1"/>
  <c r="H1113" i="1" s="1"/>
  <c r="C1113" i="1"/>
  <c r="G1112" i="1"/>
  <c r="D1112" i="1"/>
  <c r="H1112" i="1" s="1"/>
  <c r="C1112" i="1"/>
  <c r="D1111" i="1"/>
  <c r="H1111" i="1" s="1"/>
  <c r="C1111" i="1"/>
  <c r="G1110" i="1"/>
  <c r="D1110" i="1"/>
  <c r="H1110" i="1" s="1"/>
  <c r="C1110" i="1"/>
  <c r="D1109" i="1"/>
  <c r="H1109" i="1" s="1"/>
  <c r="C1109" i="1"/>
  <c r="G1108" i="1"/>
  <c r="D1108" i="1"/>
  <c r="H1108" i="1" s="1"/>
  <c r="C1108" i="1"/>
  <c r="D1107" i="1"/>
  <c r="H1107" i="1" s="1"/>
  <c r="C1107" i="1"/>
  <c r="G1106" i="1"/>
  <c r="D1106" i="1"/>
  <c r="H1106" i="1" s="1"/>
  <c r="C1106" i="1"/>
  <c r="D1105" i="1"/>
  <c r="H1105" i="1" s="1"/>
  <c r="C1105" i="1"/>
  <c r="G1104" i="1"/>
  <c r="D1104" i="1"/>
  <c r="H1104" i="1" s="1"/>
  <c r="C1104" i="1"/>
  <c r="D1103" i="1"/>
  <c r="H1103" i="1" s="1"/>
  <c r="C1103" i="1"/>
  <c r="G1102" i="1"/>
  <c r="D1102" i="1"/>
  <c r="H1102" i="1" s="1"/>
  <c r="C1102" i="1"/>
  <c r="D1101" i="1"/>
  <c r="H1101" i="1" s="1"/>
  <c r="C1101" i="1"/>
  <c r="G1100" i="1"/>
  <c r="D1100" i="1"/>
  <c r="H1100" i="1" s="1"/>
  <c r="C1100" i="1"/>
  <c r="D1099" i="1"/>
  <c r="H1099" i="1" s="1"/>
  <c r="C1099" i="1"/>
  <c r="G1098" i="1"/>
  <c r="D1098" i="1"/>
  <c r="H1098" i="1" s="1"/>
  <c r="C1098" i="1"/>
  <c r="D1097" i="1"/>
  <c r="H1097" i="1" s="1"/>
  <c r="C1097" i="1"/>
  <c r="G1096" i="1"/>
  <c r="D1096" i="1"/>
  <c r="H1096" i="1" s="1"/>
  <c r="C1096" i="1"/>
  <c r="G1095" i="1"/>
  <c r="D1095" i="1"/>
  <c r="H1095" i="1" s="1"/>
  <c r="C1095" i="1"/>
  <c r="D1094" i="1"/>
  <c r="H1094" i="1" s="1"/>
  <c r="C1094" i="1"/>
  <c r="C1093" i="1"/>
  <c r="D1092" i="1"/>
  <c r="H1092" i="1" s="1"/>
  <c r="C1092" i="1"/>
  <c r="H1091" i="1"/>
  <c r="G1091" i="1"/>
  <c r="D1091" i="1"/>
  <c r="C1091" i="1"/>
  <c r="D1090" i="1"/>
  <c r="H1090" i="1" s="1"/>
  <c r="C1090" i="1"/>
  <c r="H1089" i="1"/>
  <c r="G1089" i="1"/>
  <c r="D1089" i="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D1082" i="1"/>
  <c r="C1082" i="1"/>
  <c r="G1082" i="1" s="1"/>
  <c r="D1081" i="1"/>
  <c r="C1081" i="1"/>
  <c r="H1081" i="1" s="1"/>
  <c r="H1080" i="1"/>
  <c r="G1080" i="1"/>
  <c r="D1080" i="1"/>
  <c r="C1080" i="1"/>
  <c r="H1079" i="1"/>
  <c r="G1079" i="1"/>
  <c r="D1079" i="1"/>
  <c r="C1079" i="1"/>
  <c r="D1078" i="1"/>
  <c r="C1078" i="1"/>
  <c r="H1077" i="1"/>
  <c r="G1077" i="1"/>
  <c r="D1077" i="1"/>
  <c r="C1077" i="1"/>
  <c r="D1076" i="1"/>
  <c r="C1076" i="1"/>
  <c r="D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C1040" i="1"/>
  <c r="G1039" i="1"/>
  <c r="D1039" i="1"/>
  <c r="H1039" i="1" s="1"/>
  <c r="C1039" i="1"/>
  <c r="G1038" i="1"/>
  <c r="D1038" i="1"/>
  <c r="H1038" i="1" s="1"/>
  <c r="C1038" i="1"/>
  <c r="G1037" i="1"/>
  <c r="D1037" i="1"/>
  <c r="H1037" i="1" s="1"/>
  <c r="C1037" i="1"/>
  <c r="G1036" i="1"/>
  <c r="D1036" i="1"/>
  <c r="H1036" i="1" s="1"/>
  <c r="C1036" i="1"/>
  <c r="D1035" i="1"/>
  <c r="H1035" i="1" s="1"/>
  <c r="C1035" i="1"/>
  <c r="D1034" i="1"/>
  <c r="H1034" i="1" s="1"/>
  <c r="C1034" i="1"/>
  <c r="D1033" i="1"/>
  <c r="H1033" i="1" s="1"/>
  <c r="C1033" i="1"/>
  <c r="D1032" i="1"/>
  <c r="H1032" i="1" s="1"/>
  <c r="C1032" i="1"/>
  <c r="D1031" i="1"/>
  <c r="H1031" i="1" s="1"/>
  <c r="C1031" i="1"/>
  <c r="G1030" i="1"/>
  <c r="D1030" i="1"/>
  <c r="H1030" i="1" s="1"/>
  <c r="C1030" i="1"/>
  <c r="D1029" i="1"/>
  <c r="H1029" i="1" s="1"/>
  <c r="C1029" i="1"/>
  <c r="G1028"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G1016"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H844" i="1" s="1"/>
  <c r="C844" i="1"/>
  <c r="H843" i="1"/>
  <c r="G843" i="1"/>
  <c r="D843" i="1"/>
  <c r="C843" i="1"/>
  <c r="H842" i="1"/>
  <c r="G842" i="1"/>
  <c r="D842" i="1"/>
  <c r="C842" i="1"/>
  <c r="D841" i="1"/>
  <c r="H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H656" i="1" s="1"/>
  <c r="C656" i="1"/>
  <c r="D655" i="1"/>
  <c r="H655" i="1" s="1"/>
  <c r="C655" i="1"/>
  <c r="H654" i="1"/>
  <c r="G654" i="1"/>
  <c r="D654" i="1"/>
  <c r="C654" i="1"/>
  <c r="H653" i="1"/>
  <c r="G653" i="1"/>
  <c r="D653" i="1"/>
  <c r="C653" i="1"/>
  <c r="G652" i="1"/>
  <c r="D652" i="1"/>
  <c r="H652" i="1" s="1"/>
  <c r="C652" i="1"/>
  <c r="D651" i="1"/>
  <c r="H651" i="1" s="1"/>
  <c r="C651" i="1"/>
  <c r="G650" i="1"/>
  <c r="D650" i="1"/>
  <c r="H650" i="1" s="1"/>
  <c r="C650" i="1"/>
  <c r="D649" i="1"/>
  <c r="G649" i="1" s="1"/>
  <c r="C649" i="1"/>
  <c r="H648" i="1"/>
  <c r="G648" i="1"/>
  <c r="D648" i="1"/>
  <c r="C648" i="1"/>
  <c r="D647" i="1"/>
  <c r="H647" i="1" s="1"/>
  <c r="C647" i="1"/>
  <c r="D646" i="1"/>
  <c r="G646" i="1" s="1"/>
  <c r="C646" i="1"/>
  <c r="D645" i="1"/>
  <c r="H645" i="1" s="1"/>
  <c r="C645" i="1"/>
  <c r="C642" i="1"/>
  <c r="H636" i="1"/>
  <c r="G636" i="1"/>
  <c r="D636" i="1"/>
  <c r="C636" i="1"/>
  <c r="G635" i="1"/>
  <c r="D635" i="1"/>
  <c r="H635" i="1" s="1"/>
  <c r="C635" i="1"/>
  <c r="H632" i="1"/>
  <c r="G632" i="1"/>
  <c r="D632" i="1"/>
  <c r="C632" i="1"/>
  <c r="G631" i="1"/>
  <c r="D631" i="1"/>
  <c r="H631" i="1" s="1"/>
  <c r="C631" i="1"/>
  <c r="G630" i="1"/>
  <c r="D630" i="1"/>
  <c r="H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C423" i="1"/>
  <c r="D422" i="1"/>
  <c r="H422" i="1" s="1"/>
  <c r="C422" i="1"/>
  <c r="D421" i="1"/>
  <c r="H421" i="1" s="1"/>
  <c r="C421" i="1"/>
  <c r="D416" i="1"/>
  <c r="H416" i="1" s="1"/>
  <c r="C416" i="1"/>
  <c r="H415" i="1"/>
  <c r="G415" i="1"/>
  <c r="D415" i="1"/>
  <c r="C415" i="1"/>
  <c r="H414" i="1"/>
  <c r="G414" i="1"/>
  <c r="D414" i="1"/>
  <c r="C414" i="1"/>
  <c r="D411" i="1"/>
  <c r="H411" i="1" s="1"/>
  <c r="C411" i="1"/>
  <c r="H410" i="1"/>
  <c r="G410" i="1"/>
  <c r="D410" i="1"/>
  <c r="C410" i="1"/>
  <c r="H409" i="1"/>
  <c r="D409" i="1"/>
  <c r="G409" i="1" s="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D399" i="1"/>
  <c r="G399" i="1" s="1"/>
  <c r="C399" i="1"/>
  <c r="H398" i="1"/>
  <c r="G398" i="1"/>
  <c r="D398" i="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D372" i="1"/>
  <c r="H372" i="1" s="1"/>
  <c r="C372" i="1"/>
  <c r="H371" i="1"/>
  <c r="D371" i="1"/>
  <c r="G371" i="1" s="1"/>
  <c r="C371" i="1"/>
  <c r="H370" i="1"/>
  <c r="G370" i="1"/>
  <c r="D370" i="1"/>
  <c r="C370" i="1"/>
  <c r="H369" i="1"/>
  <c r="D369" i="1"/>
  <c r="G369" i="1" s="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D357" i="1"/>
  <c r="H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G301" i="1"/>
  <c r="D301" i="1"/>
  <c r="H301" i="1" s="1"/>
  <c r="C301" i="1"/>
  <c r="D300" i="1"/>
  <c r="C300" i="1"/>
  <c r="H299" i="1"/>
  <c r="G299" i="1"/>
  <c r="D299" i="1"/>
  <c r="C299" i="1"/>
  <c r="G298" i="1"/>
  <c r="D298" i="1"/>
  <c r="H298" i="1" s="1"/>
  <c r="C298" i="1"/>
  <c r="H294" i="1"/>
  <c r="D294" i="1"/>
  <c r="G294" i="1" s="1"/>
  <c r="C294" i="1"/>
  <c r="D293" i="1"/>
  <c r="G293" i="1" s="1"/>
  <c r="C293" i="1"/>
  <c r="D292" i="1"/>
  <c r="H292" i="1" s="1"/>
  <c r="C292" i="1"/>
  <c r="H291" i="1"/>
  <c r="D291" i="1"/>
  <c r="G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G271" i="1" s="1"/>
  <c r="C271" i="1"/>
  <c r="D270" i="1"/>
  <c r="G270" i="1" s="1"/>
  <c r="C270" i="1"/>
  <c r="H268" i="1"/>
  <c r="G268" i="1"/>
  <c r="D268" i="1"/>
  <c r="C268" i="1"/>
  <c r="H267" i="1"/>
  <c r="G267" i="1"/>
  <c r="D267" i="1"/>
  <c r="C267" i="1"/>
  <c r="D266" i="1"/>
  <c r="G266" i="1" s="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D225" i="1"/>
  <c r="H225" i="1" s="1"/>
  <c r="C225" i="1"/>
  <c r="D224" i="1"/>
  <c r="H224" i="1" s="1"/>
  <c r="C224" i="1"/>
  <c r="G223" i="1"/>
  <c r="D223" i="1"/>
  <c r="H223" i="1" s="1"/>
  <c r="C223" i="1"/>
  <c r="D222" i="1"/>
  <c r="H222" i="1" s="1"/>
  <c r="C222" i="1"/>
  <c r="D221" i="1"/>
  <c r="H221" i="1" s="1"/>
  <c r="C221" i="1"/>
  <c r="G220" i="1"/>
  <c r="D220" i="1"/>
  <c r="H220" i="1" s="1"/>
  <c r="C220" i="1"/>
  <c r="H219" i="1"/>
  <c r="G219" i="1"/>
  <c r="D219" i="1"/>
  <c r="C219" i="1"/>
  <c r="G218" i="1"/>
  <c r="D218" i="1"/>
  <c r="H218" i="1" s="1"/>
  <c r="C218" i="1"/>
  <c r="D217" i="1"/>
  <c r="H217" i="1" s="1"/>
  <c r="C217" i="1"/>
  <c r="G216" i="1"/>
  <c r="D216" i="1"/>
  <c r="H216" i="1" s="1"/>
  <c r="C216" i="1"/>
  <c r="D215" i="1"/>
  <c r="H215" i="1" s="1"/>
  <c r="C215" i="1"/>
  <c r="H214" i="1"/>
  <c r="G214" i="1"/>
  <c r="D214" i="1"/>
  <c r="C214" i="1"/>
  <c r="H213" i="1"/>
  <c r="D213" i="1"/>
  <c r="G213" i="1" s="1"/>
  <c r="C213" i="1"/>
  <c r="D212" i="1"/>
  <c r="H212" i="1" s="1"/>
  <c r="C212" i="1"/>
  <c r="H211" i="1"/>
  <c r="D211" i="1"/>
  <c r="G211" i="1" s="1"/>
  <c r="C211" i="1"/>
  <c r="H210" i="1"/>
  <c r="G210" i="1"/>
  <c r="D210" i="1"/>
  <c r="C210" i="1"/>
  <c r="H209" i="1"/>
  <c r="D209" i="1"/>
  <c r="G209" i="1" s="1"/>
  <c r="C209" i="1"/>
  <c r="H208" i="1"/>
  <c r="D208" i="1"/>
  <c r="G208" i="1" s="1"/>
  <c r="C208" i="1"/>
  <c r="D207" i="1"/>
  <c r="H207" i="1" s="1"/>
  <c r="C207" i="1"/>
  <c r="H206" i="1"/>
  <c r="D206" i="1"/>
  <c r="G206" i="1" s="1"/>
  <c r="C206" i="1"/>
  <c r="D205" i="1"/>
  <c r="G205" i="1" s="1"/>
  <c r="C205" i="1"/>
  <c r="D204" i="1"/>
  <c r="G204" i="1" s="1"/>
  <c r="C204" i="1"/>
  <c r="H203" i="1"/>
  <c r="D203" i="1"/>
  <c r="G203" i="1" s="1"/>
  <c r="C203" i="1"/>
  <c r="D202" i="1"/>
  <c r="G202" i="1" s="1"/>
  <c r="C202" i="1"/>
  <c r="D201" i="1"/>
  <c r="G201" i="1" s="1"/>
  <c r="C201" i="1"/>
  <c r="D200" i="1"/>
  <c r="H200" i="1" s="1"/>
  <c r="C200" i="1"/>
  <c r="D199" i="1"/>
  <c r="H199" i="1" s="1"/>
  <c r="C199" i="1"/>
  <c r="D198" i="1"/>
  <c r="H198" i="1" s="1"/>
  <c r="C198" i="1"/>
  <c r="D197" i="1"/>
  <c r="H197" i="1" s="1"/>
  <c r="C197" i="1"/>
  <c r="G196" i="1"/>
  <c r="D196" i="1"/>
  <c r="H196" i="1" s="1"/>
  <c r="C196" i="1"/>
  <c r="G195" i="1"/>
  <c r="D195" i="1"/>
  <c r="H195" i="1" s="1"/>
  <c r="C195" i="1"/>
  <c r="G194" i="1"/>
  <c r="D194" i="1"/>
  <c r="H194" i="1" s="1"/>
  <c r="C194" i="1"/>
  <c r="D193" i="1"/>
  <c r="H193" i="1" s="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D180" i="1"/>
  <c r="G180" i="1" s="1"/>
  <c r="C180" i="1"/>
  <c r="H179" i="1"/>
  <c r="G179" i="1"/>
  <c r="D179" i="1"/>
  <c r="C179" i="1"/>
  <c r="H178" i="1"/>
  <c r="D178" i="1"/>
  <c r="G178" i="1" s="1"/>
  <c r="C178" i="1"/>
  <c r="H177" i="1"/>
  <c r="D177" i="1"/>
  <c r="G177" i="1" s="1"/>
  <c r="C177" i="1"/>
  <c r="D176" i="1"/>
  <c r="H176" i="1" s="1"/>
  <c r="C176" i="1"/>
  <c r="D175" i="1"/>
  <c r="G175" i="1" s="1"/>
  <c r="C175" i="1"/>
  <c r="D174" i="1"/>
  <c r="G174" i="1" s="1"/>
  <c r="C174" i="1"/>
  <c r="D173" i="1"/>
  <c r="G173" i="1" s="1"/>
  <c r="C173" i="1"/>
  <c r="D172" i="1"/>
  <c r="G172" i="1" s="1"/>
  <c r="C172" i="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H162" i="1" s="1"/>
  <c r="C162" i="1"/>
  <c r="D161" i="1"/>
  <c r="H161" i="1" s="1"/>
  <c r="C161" i="1"/>
  <c r="C160" i="1"/>
  <c r="H159" i="1"/>
  <c r="G159" i="1"/>
  <c r="D159" i="1"/>
  <c r="C159" i="1"/>
  <c r="D158" i="1"/>
  <c r="H158" i="1" s="1"/>
  <c r="C158" i="1"/>
  <c r="D157" i="1"/>
  <c r="H157" i="1" s="1"/>
  <c r="C157" i="1"/>
  <c r="D156" i="1"/>
  <c r="G156" i="1" s="1"/>
  <c r="C156" i="1"/>
  <c r="D155" i="1"/>
  <c r="H155" i="1" s="1"/>
  <c r="C155" i="1"/>
  <c r="D154" i="1"/>
  <c r="H154" i="1" s="1"/>
  <c r="C154" i="1"/>
  <c r="D153" i="1"/>
  <c r="H153" i="1" s="1"/>
  <c r="C153" i="1"/>
  <c r="D152" i="1"/>
  <c r="H152" i="1" s="1"/>
  <c r="C152" i="1"/>
  <c r="D151" i="1"/>
  <c r="H151" i="1" s="1"/>
  <c r="C151" i="1"/>
  <c r="D150" i="1"/>
  <c r="H150" i="1" s="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G118" i="1"/>
  <c r="D118" i="1"/>
  <c r="H118" i="1" s="1"/>
  <c r="C118" i="1"/>
  <c r="D117" i="1"/>
  <c r="H117" i="1" s="1"/>
  <c r="C117" i="1"/>
  <c r="D116" i="1"/>
  <c r="H116" i="1" s="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D107" i="1"/>
  <c r="G107" i="1" s="1"/>
  <c r="C107" i="1"/>
  <c r="D106" i="1"/>
  <c r="G106" i="1" s="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H89" i="1"/>
  <c r="D89" i="1"/>
  <c r="G89" i="1" s="1"/>
  <c r="C89" i="1"/>
  <c r="D88" i="1"/>
  <c r="H88" i="1" s="1"/>
  <c r="C88" i="1"/>
  <c r="D87" i="1"/>
  <c r="H87" i="1" s="1"/>
  <c r="C87" i="1"/>
  <c r="H86" i="1"/>
  <c r="G86" i="1"/>
  <c r="D86" i="1"/>
  <c r="C86" i="1"/>
  <c r="H85" i="1"/>
  <c r="G85" i="1"/>
  <c r="D85" i="1"/>
  <c r="C85" i="1"/>
  <c r="H84" i="1"/>
  <c r="G84" i="1"/>
  <c r="D84" i="1"/>
  <c r="C84" i="1"/>
  <c r="H83" i="1"/>
  <c r="G83" i="1"/>
  <c r="D83" i="1"/>
  <c r="C83" i="1"/>
  <c r="H82" i="1"/>
  <c r="D82" i="1"/>
  <c r="G82" i="1" s="1"/>
  <c r="C82" i="1"/>
  <c r="D81" i="1"/>
  <c r="H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6" i="1"/>
  <c r="G26" i="1"/>
  <c r="D26" i="1"/>
  <c r="C26" i="1"/>
  <c r="D25" i="1"/>
  <c r="G25" i="1" s="1"/>
  <c r="C25" i="1"/>
  <c r="H24" i="1"/>
  <c r="G24" i="1"/>
  <c r="D24" i="1"/>
  <c r="C24" i="1"/>
  <c r="D23" i="1"/>
  <c r="G23" i="1" s="1"/>
  <c r="C23" i="1"/>
  <c r="H22" i="1"/>
  <c r="G22" i="1"/>
  <c r="D22" i="1"/>
  <c r="C22" i="1"/>
  <c r="H21" i="1"/>
  <c r="G21" i="1"/>
  <c r="D21" i="1"/>
  <c r="C21"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G4" i="1"/>
  <c r="D4" i="1"/>
  <c r="H4" i="1" s="1"/>
  <c r="C4" i="1"/>
  <c r="H3" i="1"/>
  <c r="D3" i="1"/>
  <c r="G3" i="1" s="1"/>
  <c r="C3" i="1"/>
  <c r="C1604" i="1" l="1"/>
  <c r="G1604" i="1" s="1"/>
  <c r="G1311" i="1"/>
  <c r="G1090" i="1"/>
  <c r="G246" i="1"/>
  <c r="G247" i="1"/>
  <c r="E230" i="4"/>
  <c r="D226" i="1" s="1"/>
  <c r="F216" i="4"/>
  <c r="H180" i="1"/>
  <c r="G176" i="1"/>
  <c r="G151" i="1"/>
  <c r="J1573" i="1"/>
  <c r="G1540" i="1"/>
  <c r="H1539" i="1"/>
  <c r="H1541" i="1"/>
  <c r="G1478" i="1"/>
  <c r="G1525" i="1"/>
  <c r="G1518" i="1"/>
  <c r="G1513" i="1"/>
  <c r="H1505" i="1"/>
  <c r="F107" i="6"/>
  <c r="H1503" i="1"/>
  <c r="H1504" i="1"/>
  <c r="H1485" i="1"/>
  <c r="H1500" i="1"/>
  <c r="G1480" i="1"/>
  <c r="G1471" i="1"/>
  <c r="G1472" i="1"/>
  <c r="G1426" i="1"/>
  <c r="G1403" i="1"/>
  <c r="G1402" i="1"/>
  <c r="H300" i="1"/>
  <c r="H423" i="1"/>
  <c r="F428" i="4"/>
  <c r="E326" i="9"/>
  <c r="B326" i="9" s="1"/>
  <c r="E329" i="9"/>
  <c r="B329" i="9" s="1"/>
  <c r="H1076" i="1"/>
  <c r="F341" i="9"/>
  <c r="B341" i="9" s="1"/>
  <c r="H1078" i="1"/>
  <c r="H1538" i="1"/>
  <c r="H1540" i="1"/>
  <c r="G1541" i="1"/>
  <c r="I1541" i="1" s="1"/>
  <c r="G1683" i="1"/>
  <c r="G1582" i="1"/>
  <c r="H1620" i="1"/>
  <c r="H1611" i="1"/>
  <c r="G1610" i="1"/>
  <c r="G1606" i="1"/>
  <c r="G1586" i="1"/>
  <c r="H1612" i="1"/>
  <c r="H1608" i="1"/>
  <c r="G1602" i="1"/>
  <c r="H1592" i="1"/>
  <c r="C1585" i="1"/>
  <c r="G1585" i="1" s="1"/>
  <c r="H1588" i="1"/>
  <c r="G1587" i="1"/>
  <c r="H1583" i="1"/>
  <c r="G1583" i="1"/>
  <c r="G1265" i="1"/>
  <c r="G1340" i="1"/>
  <c r="G1341" i="1"/>
  <c r="G1339" i="1"/>
  <c r="G1400" i="1"/>
  <c r="H1400" i="1"/>
  <c r="G1386" i="1"/>
  <c r="H1395" i="1"/>
  <c r="H1385" i="1"/>
  <c r="H1387" i="1"/>
  <c r="G1389" i="1"/>
  <c r="G1391" i="1"/>
  <c r="H1388" i="1"/>
  <c r="H1391" i="1"/>
  <c r="H1396" i="1"/>
  <c r="H1399" i="1"/>
  <c r="G1390" i="1"/>
  <c r="G1395" i="1"/>
  <c r="G1398" i="1"/>
  <c r="H1392" i="1"/>
  <c r="H1389" i="1"/>
  <c r="H1397" i="1"/>
  <c r="H1386" i="1"/>
  <c r="H1390" i="1"/>
  <c r="H1394" i="1"/>
  <c r="H1398" i="1"/>
  <c r="E335" i="9"/>
  <c r="B335" i="9" s="1"/>
  <c r="G1384" i="1"/>
  <c r="H1384" i="1"/>
  <c r="G1286" i="1"/>
  <c r="G1288" i="1"/>
  <c r="G1281" i="1"/>
  <c r="G1285" i="1"/>
  <c r="G1287" i="1"/>
  <c r="H1288" i="1"/>
  <c r="H1287" i="1"/>
  <c r="H1286" i="1"/>
  <c r="H1285" i="1"/>
  <c r="H1284" i="1"/>
  <c r="H1283" i="1"/>
  <c r="H1281" i="1"/>
  <c r="H1280" i="1"/>
  <c r="H1277" i="1"/>
  <c r="H1276" i="1"/>
  <c r="H1275" i="1"/>
  <c r="H1274" i="1"/>
  <c r="H1273" i="1"/>
  <c r="H1272" i="1"/>
  <c r="H1271" i="1"/>
  <c r="H1270" i="1"/>
  <c r="H1268" i="1"/>
  <c r="H1269" i="1"/>
  <c r="H1257" i="1"/>
  <c r="H1256" i="1"/>
  <c r="H1203" i="1"/>
  <c r="H1202" i="1"/>
  <c r="F197" i="5"/>
  <c r="H1201" i="1"/>
  <c r="G1081" i="1"/>
  <c r="D70" i="5"/>
  <c r="C1075" i="1" s="1"/>
  <c r="H1075" i="1" s="1"/>
  <c r="H1082" i="1"/>
  <c r="G1257" i="1"/>
  <c r="G1269" i="1"/>
  <c r="G1273" i="1"/>
  <c r="G1277" i="1"/>
  <c r="G1268" i="1"/>
  <c r="G1272" i="1"/>
  <c r="G1276" i="1"/>
  <c r="G1271" i="1"/>
  <c r="G1275" i="1"/>
  <c r="E305" i="9"/>
  <c r="B305" i="9" s="1"/>
  <c r="G1267" i="1"/>
  <c r="E255" i="5"/>
  <c r="D1259" i="1" s="1"/>
  <c r="H1259" i="1" s="1"/>
  <c r="G1262" i="1"/>
  <c r="G1156" i="1"/>
  <c r="G1160" i="1"/>
  <c r="G1154" i="1"/>
  <c r="G1149" i="1"/>
  <c r="G1147" i="1"/>
  <c r="G1136" i="1"/>
  <c r="G1125" i="1"/>
  <c r="G1129" i="1"/>
  <c r="E119" i="5"/>
  <c r="D1124" i="1" s="1"/>
  <c r="H1124" i="1" s="1"/>
  <c r="G1127" i="1"/>
  <c r="G1114" i="1"/>
  <c r="G1118" i="1"/>
  <c r="G1122" i="1"/>
  <c r="G1113" i="1"/>
  <c r="G1117" i="1"/>
  <c r="G1121" i="1"/>
  <c r="G1123" i="1"/>
  <c r="G1097" i="1"/>
  <c r="G1101" i="1"/>
  <c r="G1105" i="1"/>
  <c r="G1109" i="1"/>
  <c r="G1099" i="1"/>
  <c r="G1103" i="1"/>
  <c r="G1107" i="1"/>
  <c r="G1111" i="1"/>
  <c r="G1094" i="1"/>
  <c r="G1178" i="1"/>
  <c r="G1174" i="1"/>
  <c r="G1170" i="1"/>
  <c r="G1172" i="1"/>
  <c r="E318" i="9"/>
  <c r="B318" i="9" s="1"/>
  <c r="G1138" i="1"/>
  <c r="G1132" i="1"/>
  <c r="G1342" i="1"/>
  <c r="G1312" i="1"/>
  <c r="G1314" i="1"/>
  <c r="G1313" i="1"/>
  <c r="G1305" i="1"/>
  <c r="H1291" i="1"/>
  <c r="H1290" i="1"/>
  <c r="H1279" i="1"/>
  <c r="G1279" i="1"/>
  <c r="G1291" i="1"/>
  <c r="G1292" i="1"/>
  <c r="G1264" i="1"/>
  <c r="G1261" i="1"/>
  <c r="G1260" i="1"/>
  <c r="F256" i="5"/>
  <c r="H1300" i="1"/>
  <c r="G1300" i="1"/>
  <c r="G1302" i="1"/>
  <c r="G1301" i="1"/>
  <c r="E337" i="9"/>
  <c r="B337" i="9" s="1"/>
  <c r="E319" i="9"/>
  <c r="B319" i="9" s="1"/>
  <c r="G1188" i="1"/>
  <c r="G1186" i="1"/>
  <c r="G1184" i="1"/>
  <c r="G1182" i="1"/>
  <c r="G1176" i="1"/>
  <c r="G1166" i="1"/>
  <c r="G1141" i="1"/>
  <c r="H1087" i="1"/>
  <c r="G1092" i="1"/>
  <c r="G1076" i="1"/>
  <c r="G1078" i="1"/>
  <c r="F56" i="5"/>
  <c r="G1042" i="1"/>
  <c r="G1041" i="1"/>
  <c r="G1040" i="1"/>
  <c r="G1034" i="1"/>
  <c r="F29" i="5"/>
  <c r="G1035" i="1"/>
  <c r="G1032" i="1"/>
  <c r="G1031" i="1"/>
  <c r="G1029" i="1"/>
  <c r="G1027" i="1"/>
  <c r="G1026" i="1"/>
  <c r="G1025" i="1"/>
  <c r="G1033" i="1"/>
  <c r="G1024" i="1"/>
  <c r="F19" i="5"/>
  <c r="G1023" i="1"/>
  <c r="G1022" i="1"/>
  <c r="G1021" i="1"/>
  <c r="G1018" i="1"/>
  <c r="G1020" i="1"/>
  <c r="F13" i="5"/>
  <c r="G1019" i="1"/>
  <c r="G1015" i="1"/>
  <c r="G1014" i="1"/>
  <c r="G1013" i="1"/>
  <c r="G727" i="1"/>
  <c r="E311" i="9"/>
  <c r="B311" i="9" s="1"/>
  <c r="E322" i="9"/>
  <c r="B322" i="9" s="1"/>
  <c r="G844" i="1"/>
  <c r="G841" i="1"/>
  <c r="G839" i="1"/>
  <c r="G731" i="1"/>
  <c r="G730" i="1"/>
  <c r="F239" i="9"/>
  <c r="B239" i="9" s="1"/>
  <c r="E49" i="9"/>
  <c r="B49" i="9" s="1"/>
  <c r="G717" i="1"/>
  <c r="F235" i="9"/>
  <c r="G705" i="1"/>
  <c r="G663" i="1"/>
  <c r="G656" i="1"/>
  <c r="G655" i="1"/>
  <c r="F229" i="9"/>
  <c r="B229" i="9" s="1"/>
  <c r="E296" i="9"/>
  <c r="B296" i="9" s="1"/>
  <c r="G651" i="1"/>
  <c r="G647" i="1"/>
  <c r="H646" i="1"/>
  <c r="H649" i="1"/>
  <c r="F656" i="4"/>
  <c r="E37" i="9"/>
  <c r="B37" i="9" s="1"/>
  <c r="E36" i="9"/>
  <c r="B36" i="9" s="1"/>
  <c r="G645" i="1"/>
  <c r="G416" i="1"/>
  <c r="G411" i="1"/>
  <c r="G407" i="1"/>
  <c r="G408" i="1"/>
  <c r="G372" i="1"/>
  <c r="E360" i="4"/>
  <c r="D355" i="1" s="1"/>
  <c r="G357" i="1"/>
  <c r="G358" i="1"/>
  <c r="G292" i="1"/>
  <c r="H293" i="1"/>
  <c r="G302" i="1"/>
  <c r="G300" i="1"/>
  <c r="G423" i="1"/>
  <c r="F426" i="4"/>
  <c r="G421" i="1"/>
  <c r="G422" i="1"/>
  <c r="E648" i="4"/>
  <c r="D642" i="1" s="1"/>
  <c r="H270" i="1"/>
  <c r="H271" i="1"/>
  <c r="E83" i="9"/>
  <c r="B83" i="9" s="1"/>
  <c r="B247" i="9"/>
  <c r="E273" i="4"/>
  <c r="D269" i="1" s="1"/>
  <c r="H266" i="1"/>
  <c r="F269" i="4"/>
  <c r="G225" i="1"/>
  <c r="E68" i="9"/>
  <c r="B68" i="9" s="1"/>
  <c r="G217" i="1"/>
  <c r="G224" i="1"/>
  <c r="G221" i="1"/>
  <c r="G222" i="1"/>
  <c r="F221" i="4"/>
  <c r="G212" i="1"/>
  <c r="G215" i="1"/>
  <c r="F245" i="9"/>
  <c r="G207" i="1"/>
  <c r="E64" i="9"/>
  <c r="B64" i="9" s="1"/>
  <c r="H204" i="1"/>
  <c r="H205" i="1"/>
  <c r="H202" i="1"/>
  <c r="H201" i="1"/>
  <c r="F202" i="4"/>
  <c r="G198" i="1"/>
  <c r="G199" i="1"/>
  <c r="G200" i="1"/>
  <c r="G197" i="1"/>
  <c r="E57" i="9"/>
  <c r="E56" i="9"/>
  <c r="B56" i="9" s="1"/>
  <c r="B243" i="9"/>
  <c r="H190" i="1"/>
  <c r="G193" i="1"/>
  <c r="G192" i="1"/>
  <c r="F241" i="9"/>
  <c r="E53" i="9"/>
  <c r="B53" i="9" s="1"/>
  <c r="E52" i="9"/>
  <c r="B52" i="9" s="1"/>
  <c r="H174" i="1"/>
  <c r="H175" i="1"/>
  <c r="H173" i="1"/>
  <c r="H172" i="1"/>
  <c r="H171" i="1"/>
  <c r="H170" i="1"/>
  <c r="H169" i="1"/>
  <c r="H168" i="1"/>
  <c r="H166" i="1"/>
  <c r="H167" i="1"/>
  <c r="F170" i="4"/>
  <c r="H165" i="1"/>
  <c r="H164" i="1"/>
  <c r="H163" i="1"/>
  <c r="G161" i="1"/>
  <c r="G162" i="1"/>
  <c r="E164" i="4"/>
  <c r="D160" i="1" s="1"/>
  <c r="F160" i="4"/>
  <c r="G158" i="1"/>
  <c r="H156" i="1"/>
  <c r="G157" i="1"/>
  <c r="F237" i="9"/>
  <c r="G155" i="1"/>
  <c r="E48" i="9"/>
  <c r="B48" i="9" s="1"/>
  <c r="G154" i="1"/>
  <c r="G153" i="1"/>
  <c r="H149" i="1"/>
  <c r="G150" i="1"/>
  <c r="G152" i="1"/>
  <c r="G116" i="1"/>
  <c r="G117" i="1"/>
  <c r="E106" i="4"/>
  <c r="D102" i="1" s="1"/>
  <c r="G102" i="1" s="1"/>
  <c r="H108" i="1"/>
  <c r="H113" i="1"/>
  <c r="H107" i="1"/>
  <c r="E45" i="9"/>
  <c r="B235" i="9"/>
  <c r="H106" i="1"/>
  <c r="G103" i="1"/>
  <c r="G105" i="1"/>
  <c r="F107" i="4"/>
  <c r="F233" i="9"/>
  <c r="B233" i="9" s="1"/>
  <c r="E41" i="9"/>
  <c r="G87" i="1"/>
  <c r="G88" i="1"/>
  <c r="G78" i="1"/>
  <c r="G79" i="1"/>
  <c r="G81" i="1"/>
  <c r="F82" i="4"/>
  <c r="H25" i="1"/>
  <c r="H27" i="1"/>
  <c r="H23" i="1"/>
  <c r="H19" i="1"/>
  <c r="H20" i="1"/>
  <c r="E327" i="9"/>
  <c r="B327" i="9" s="1"/>
  <c r="E31" i="9"/>
  <c r="B31" i="9" s="1"/>
  <c r="F236" i="9"/>
  <c r="B236" i="9" s="1"/>
  <c r="E307" i="9"/>
  <c r="B307" i="9" s="1"/>
  <c r="E320" i="9"/>
  <c r="B320" i="9" s="1"/>
  <c r="E324" i="9"/>
  <c r="B324" i="9" s="1"/>
  <c r="E312" i="9"/>
  <c r="B312" i="9" s="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33" i="1"/>
  <c r="G1137" i="1"/>
  <c r="G1144" i="1"/>
  <c r="G1148"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G1256" i="1"/>
  <c r="G1131" i="1"/>
  <c r="G1135" i="1"/>
  <c r="G1139" i="1"/>
  <c r="G1142" i="1"/>
  <c r="G1146" i="1"/>
  <c r="G1150" i="1"/>
  <c r="G1153" i="1"/>
  <c r="G1157" i="1"/>
  <c r="G1161" i="1"/>
  <c r="G1165" i="1"/>
  <c r="G1169" i="1"/>
  <c r="G1173" i="1"/>
  <c r="G1177" i="1"/>
  <c r="G1183" i="1"/>
  <c r="G1187" i="1"/>
  <c r="G1191" i="1"/>
  <c r="G1195" i="1"/>
  <c r="G1199" i="1"/>
  <c r="G1203" i="1"/>
  <c r="G1207" i="1"/>
  <c r="G1211" i="1"/>
  <c r="G1215" i="1"/>
  <c r="G1219" i="1"/>
  <c r="G1223" i="1"/>
  <c r="G1227" i="1"/>
  <c r="G1231" i="1"/>
  <c r="G1235" i="1"/>
  <c r="G1239" i="1"/>
  <c r="G1243" i="1"/>
  <c r="G1247" i="1"/>
  <c r="G1251" i="1"/>
  <c r="G1258" i="1"/>
  <c r="I1579" i="1"/>
  <c r="G1589" i="1"/>
  <c r="H1589" i="1"/>
  <c r="G1593" i="1"/>
  <c r="H1593" i="1"/>
  <c r="G1597" i="1"/>
  <c r="H1597" i="1"/>
  <c r="G1601" i="1"/>
  <c r="H1601" i="1"/>
  <c r="G1605" i="1"/>
  <c r="H1605" i="1"/>
  <c r="G1609" i="1"/>
  <c r="H1609" i="1"/>
  <c r="G1613" i="1"/>
  <c r="H1613" i="1"/>
  <c r="G1617" i="1"/>
  <c r="H1617" i="1"/>
  <c r="G1625" i="1"/>
  <c r="H1625" i="1"/>
  <c r="G1629" i="1"/>
  <c r="H1629" i="1"/>
  <c r="G1633" i="1"/>
  <c r="H1633" i="1"/>
  <c r="G1637" i="1"/>
  <c r="H1637" i="1"/>
  <c r="G1641" i="1"/>
  <c r="H1641" i="1"/>
  <c r="G1645" i="1"/>
  <c r="H1645" i="1"/>
  <c r="G1649" i="1"/>
  <c r="H1649" i="1"/>
  <c r="G1653" i="1"/>
  <c r="H1653" i="1"/>
  <c r="G1657" i="1"/>
  <c r="H1657" i="1"/>
  <c r="G1661" i="1"/>
  <c r="H1661" i="1"/>
  <c r="G1665" i="1"/>
  <c r="H1665" i="1"/>
  <c r="G1669" i="1"/>
  <c r="H1669" i="1"/>
  <c r="G1673" i="1"/>
  <c r="H1673" i="1"/>
  <c r="G1677" i="1"/>
  <c r="H1677" i="1"/>
  <c r="G1681" i="1"/>
  <c r="H1681" i="1"/>
  <c r="G1685" i="1"/>
  <c r="H1685" i="1"/>
  <c r="G1548" i="1"/>
  <c r="H1548" i="1"/>
  <c r="G1550" i="1"/>
  <c r="H1550" i="1"/>
  <c r="G1552" i="1"/>
  <c r="H1552" i="1"/>
  <c r="G1554" i="1"/>
  <c r="H1554" i="1"/>
  <c r="G1558" i="1"/>
  <c r="H1558" i="1"/>
  <c r="G1560" i="1"/>
  <c r="H1560" i="1"/>
  <c r="G1562" i="1"/>
  <c r="H1562" i="1"/>
  <c r="G1565" i="1"/>
  <c r="H1565" i="1"/>
  <c r="G1567" i="1"/>
  <c r="H1567" i="1"/>
  <c r="G1569" i="1"/>
  <c r="H1569" i="1"/>
  <c r="G1571" i="1"/>
  <c r="H1571" i="1"/>
  <c r="G1573" i="1"/>
  <c r="H1573" i="1"/>
  <c r="G1575" i="1"/>
  <c r="H1575" i="1"/>
  <c r="F7" i="4"/>
  <c r="D6" i="4"/>
  <c r="H24" i="9"/>
  <c r="G24" i="9"/>
  <c r="F153" i="4"/>
  <c r="G1509" i="1"/>
  <c r="G1512" i="1"/>
  <c r="G1516" i="1"/>
  <c r="G1520" i="1"/>
  <c r="G1524" i="1"/>
  <c r="G1528" i="1"/>
  <c r="G1532" i="1"/>
  <c r="G1536" i="1"/>
  <c r="G1539" i="1"/>
  <c r="J1542" i="1"/>
  <c r="G1542" i="1"/>
  <c r="I1542" i="1" s="1"/>
  <c r="J1544" i="1"/>
  <c r="G1544" i="1"/>
  <c r="I1544" i="1" s="1"/>
  <c r="J1546" i="1"/>
  <c r="G1546" i="1"/>
  <c r="I1546" i="1" s="1"/>
  <c r="G1508" i="1"/>
  <c r="G1511" i="1"/>
  <c r="G1515" i="1"/>
  <c r="G1519" i="1"/>
  <c r="G1523" i="1"/>
  <c r="G1527" i="1"/>
  <c r="G1531" i="1"/>
  <c r="G1535" i="1"/>
  <c r="G1538" i="1"/>
  <c r="I1549" i="1"/>
  <c r="I1551" i="1"/>
  <c r="I1553" i="1"/>
  <c r="I1557" i="1"/>
  <c r="I1559" i="1"/>
  <c r="I1561" i="1"/>
  <c r="I1564" i="1"/>
  <c r="I1566" i="1"/>
  <c r="I1568" i="1"/>
  <c r="I1570" i="1"/>
  <c r="G1572" i="1"/>
  <c r="H1572" i="1"/>
  <c r="I1574" i="1"/>
  <c r="I1576" i="1"/>
  <c r="G1578" i="1"/>
  <c r="I1581" i="1"/>
  <c r="H1577" i="1"/>
  <c r="H1578" i="1"/>
  <c r="H1580" i="1"/>
  <c r="I1580" i="1" s="1"/>
  <c r="F8" i="4"/>
  <c r="F50" i="4"/>
  <c r="F126" i="4"/>
  <c r="F154" i="4"/>
  <c r="F263" i="4"/>
  <c r="D262" i="4"/>
  <c r="D273" i="4"/>
  <c r="F278" i="4"/>
  <c r="E308" i="4"/>
  <c r="D361" i="4"/>
  <c r="F366" i="4"/>
  <c r="F374" i="4"/>
  <c r="D373" i="4"/>
  <c r="E647" i="4"/>
  <c r="D641" i="1" s="1"/>
  <c r="E431" i="4"/>
  <c r="E466" i="4"/>
  <c r="D460" i="1" s="1"/>
  <c r="F537" i="4"/>
  <c r="D536" i="4"/>
  <c r="E629" i="4"/>
  <c r="D623" i="1" s="1"/>
  <c r="D647" i="4"/>
  <c r="D7" i="5"/>
  <c r="E12" i="5"/>
  <c r="F12" i="5" s="1"/>
  <c r="F136" i="5"/>
  <c r="D135" i="5"/>
  <c r="G339" i="9"/>
  <c r="E339" i="9" s="1"/>
  <c r="B339" i="9" s="1"/>
  <c r="F219" i="5"/>
  <c r="D44" i="8"/>
  <c r="G343" i="9" s="1"/>
  <c r="E343" i="9" s="1"/>
  <c r="D69" i="5"/>
  <c r="G315" i="9"/>
  <c r="G316" i="9"/>
  <c r="D147" i="5"/>
  <c r="F150" i="5"/>
  <c r="F252" i="5"/>
  <c r="F6" i="6"/>
  <c r="E5" i="6"/>
  <c r="F431" i="4"/>
  <c r="F467" i="4"/>
  <c r="D466" i="4"/>
  <c r="D430" i="4" s="1"/>
  <c r="D522" i="4"/>
  <c r="F529" i="4"/>
  <c r="G156" i="9"/>
  <c r="E156" i="9" s="1"/>
  <c r="B156" i="9" s="1"/>
  <c r="F607" i="4"/>
  <c r="F50" i="6"/>
  <c r="D35" i="6"/>
  <c r="D141" i="6" s="1"/>
  <c r="D309" i="4"/>
  <c r="F314" i="4"/>
  <c r="F322" i="4"/>
  <c r="D321" i="4"/>
  <c r="E536" i="4"/>
  <c r="F581" i="4"/>
  <c r="D571" i="4"/>
  <c r="F585" i="4"/>
  <c r="D584" i="4"/>
  <c r="G336" i="9"/>
  <c r="E336" i="9" s="1"/>
  <c r="B336" i="9" s="1"/>
  <c r="F178" i="5"/>
  <c r="D177" i="5"/>
  <c r="D274" i="5"/>
  <c r="F277" i="5"/>
  <c r="F5"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80" i="9"/>
  <c r="I10" i="9"/>
  <c r="F427" i="4"/>
  <c r="E314" i="9"/>
  <c r="B314" i="9" s="1"/>
  <c r="H316" i="9"/>
  <c r="H315" i="9"/>
  <c r="F115" i="6"/>
  <c r="D114" i="6"/>
  <c r="E27" i="9"/>
  <c r="B27" i="9" s="1"/>
  <c r="B33" i="9"/>
  <c r="B41" i="9"/>
  <c r="B57" i="9"/>
  <c r="E59" i="9"/>
  <c r="B59" i="9" s="1"/>
  <c r="E67" i="9"/>
  <c r="B67" i="9" s="1"/>
  <c r="E79" i="9"/>
  <c r="B79" i="9" s="1"/>
  <c r="E95" i="9"/>
  <c r="B95" i="9" s="1"/>
  <c r="E338" i="9"/>
  <c r="B338" i="9" s="1"/>
  <c r="E35" i="6"/>
  <c r="G346" i="9"/>
  <c r="E346" i="9" s="1"/>
  <c r="B25" i="9"/>
  <c r="B65" i="9"/>
  <c r="E75" i="9"/>
  <c r="B75" i="9" s="1"/>
  <c r="B81" i="9"/>
  <c r="E91" i="9"/>
  <c r="B91" i="9" s="1"/>
  <c r="B97" i="9"/>
  <c r="E88" i="5"/>
  <c r="D1093" i="1" s="1"/>
  <c r="E177" i="5"/>
  <c r="F28" i="6"/>
  <c r="F122" i="6"/>
  <c r="B29" i="9"/>
  <c r="B45" i="9"/>
  <c r="E55" i="9"/>
  <c r="B55" i="9" s="1"/>
  <c r="E63" i="9"/>
  <c r="B63" i="9" s="1"/>
  <c r="E71" i="9"/>
  <c r="B71" i="9" s="1"/>
  <c r="B77" i="9"/>
  <c r="E87" i="9"/>
  <c r="B87" i="9" s="1"/>
  <c r="B93" i="9"/>
  <c r="E101" i="9"/>
  <c r="B101" i="9" s="1"/>
  <c r="E109" i="9"/>
  <c r="B109" i="9" s="1"/>
  <c r="F94" i="6"/>
  <c r="E98" i="9"/>
  <c r="B98" i="9" s="1"/>
  <c r="E106" i="9"/>
  <c r="B106" i="9" s="1"/>
  <c r="E114" i="9"/>
  <c r="B114" i="9" s="1"/>
  <c r="E118" i="9"/>
  <c r="B118" i="9" s="1"/>
  <c r="E122" i="9"/>
  <c r="B122" i="9" s="1"/>
  <c r="B128" i="9"/>
  <c r="E138" i="9"/>
  <c r="B138" i="9" s="1"/>
  <c r="B144" i="9"/>
  <c r="E154" i="9"/>
  <c r="B154" i="9" s="1"/>
  <c r="E158" i="9"/>
  <c r="B158" i="9" s="1"/>
  <c r="B124" i="9"/>
  <c r="E134" i="9"/>
  <c r="B134" i="9" s="1"/>
  <c r="B140" i="9"/>
  <c r="E150" i="9"/>
  <c r="B150" i="9" s="1"/>
  <c r="B160" i="9"/>
  <c r="E170" i="9"/>
  <c r="B170" i="9" s="1"/>
  <c r="B99" i="9"/>
  <c r="E102" i="9"/>
  <c r="B102" i="9" s="1"/>
  <c r="B107" i="9"/>
  <c r="E110" i="9"/>
  <c r="B110" i="9" s="1"/>
  <c r="E130" i="9"/>
  <c r="B130" i="9" s="1"/>
  <c r="B136" i="9"/>
  <c r="E146" i="9"/>
  <c r="B146" i="9" s="1"/>
  <c r="B152" i="9"/>
  <c r="E166" i="9"/>
  <c r="B166" i="9" s="1"/>
  <c r="B172" i="9"/>
  <c r="B231" i="9"/>
  <c r="B255" i="9"/>
  <c r="B261" i="9"/>
  <c r="B263" i="9"/>
  <c r="B267" i="9"/>
  <c r="B269" i="9"/>
  <c r="B275" i="9"/>
  <c r="B237" i="9"/>
  <c r="B241" i="9"/>
  <c r="B245" i="9"/>
  <c r="B251" i="9"/>
  <c r="B257" i="9"/>
  <c r="B281" i="9"/>
  <c r="B285" i="9"/>
  <c r="B291" i="9"/>
  <c r="H1604" i="1" l="1"/>
  <c r="F255" i="5"/>
  <c r="F230" i="4"/>
  <c r="H226" i="1"/>
  <c r="G226" i="1"/>
  <c r="H1585" i="1"/>
  <c r="H19" i="9"/>
  <c r="E19" i="9" s="1"/>
  <c r="B19" i="9" s="1"/>
  <c r="E251" i="5"/>
  <c r="D1255" i="1" s="1"/>
  <c r="F70" i="5"/>
  <c r="G1075" i="1"/>
  <c r="G1124" i="1"/>
  <c r="G1259" i="1"/>
  <c r="E309" i="9"/>
  <c r="B309" i="9" s="1"/>
  <c r="E418" i="4"/>
  <c r="D413" i="1" s="1"/>
  <c r="H642" i="1"/>
  <c r="G642" i="1"/>
  <c r="F164" i="4"/>
  <c r="E152" i="4"/>
  <c r="E299" i="4" s="1"/>
  <c r="D295" i="1" s="1"/>
  <c r="H160" i="1"/>
  <c r="G160" i="1"/>
  <c r="E24" i="9"/>
  <c r="B24" i="9" s="1"/>
  <c r="E6" i="4"/>
  <c r="D2" i="1" s="1"/>
  <c r="H102" i="1"/>
  <c r="F106" i="4"/>
  <c r="F430" i="4"/>
  <c r="C424" i="1"/>
  <c r="C1537" i="1"/>
  <c r="H31" i="3"/>
  <c r="B343" i="9"/>
  <c r="H1093" i="1"/>
  <c r="G1093" i="1"/>
  <c r="I28" i="3"/>
  <c r="D1431" i="1"/>
  <c r="B207" i="9"/>
  <c r="F228" i="9"/>
  <c r="B228" i="9" s="1"/>
  <c r="E310" i="9"/>
  <c r="B310" i="9" s="1"/>
  <c r="F571" i="4"/>
  <c r="C565" i="1"/>
  <c r="F147" i="5"/>
  <c r="C1152" i="1"/>
  <c r="G623" i="1"/>
  <c r="H623" i="1"/>
  <c r="E430" i="4"/>
  <c r="D425" i="1"/>
  <c r="F273" i="4"/>
  <c r="C269" i="1"/>
  <c r="I1578" i="1"/>
  <c r="I1573" i="1"/>
  <c r="I1569" i="1"/>
  <c r="I1565" i="1"/>
  <c r="I1560" i="1"/>
  <c r="I1554" i="1"/>
  <c r="I1550" i="1"/>
  <c r="E179" i="9"/>
  <c r="B179" i="9" s="1"/>
  <c r="F274" i="5"/>
  <c r="C1278" i="1"/>
  <c r="E69" i="5"/>
  <c r="F69" i="5" s="1"/>
  <c r="F522" i="4"/>
  <c r="C516" i="1"/>
  <c r="E316" i="9"/>
  <c r="B316" i="9" s="1"/>
  <c r="E7" i="5"/>
  <c r="F7" i="5" s="1"/>
  <c r="D1017" i="1"/>
  <c r="F536" i="4"/>
  <c r="D535" i="4"/>
  <c r="D639" i="4" s="1"/>
  <c r="C530" i="1"/>
  <c r="F361" i="4"/>
  <c r="D360" i="4"/>
  <c r="C356" i="1"/>
  <c r="F262" i="4"/>
  <c r="C258" i="1"/>
  <c r="E180" i="9"/>
  <c r="B180" i="9" s="1"/>
  <c r="F177" i="5"/>
  <c r="H24" i="3"/>
  <c r="C1181" i="1"/>
  <c r="F584" i="4"/>
  <c r="C578" i="1"/>
  <c r="E535" i="4"/>
  <c r="D530" i="1"/>
  <c r="F309" i="4"/>
  <c r="D308" i="4"/>
  <c r="C304" i="1"/>
  <c r="F466" i="4"/>
  <c r="C460" i="1"/>
  <c r="E315" i="9"/>
  <c r="B315" i="9" s="1"/>
  <c r="D6" i="5"/>
  <c r="H22" i="3"/>
  <c r="C1012" i="1"/>
  <c r="F373" i="4"/>
  <c r="C368" i="1"/>
  <c r="E417" i="4"/>
  <c r="D412" i="1" s="1"/>
  <c r="D303" i="1"/>
  <c r="D251" i="5"/>
  <c r="I1575" i="1"/>
  <c r="I1567" i="1"/>
  <c r="I1562" i="1"/>
  <c r="I1558" i="1"/>
  <c r="I1552" i="1"/>
  <c r="I1548" i="1"/>
  <c r="I24" i="3"/>
  <c r="E176" i="5"/>
  <c r="D1180" i="1" s="1"/>
  <c r="D1181" i="1"/>
  <c r="B346" i="9"/>
  <c r="E345" i="9"/>
  <c r="I10" i="3" s="1"/>
  <c r="F114" i="6"/>
  <c r="C1510" i="1"/>
  <c r="H30" i="3"/>
  <c r="G348" i="9"/>
  <c r="E348" i="9" s="1"/>
  <c r="F321" i="4"/>
  <c r="C316" i="1"/>
  <c r="F35" i="6"/>
  <c r="C1431" i="1"/>
  <c r="H28" i="3"/>
  <c r="E141" i="6"/>
  <c r="I27" i="3"/>
  <c r="D1401" i="1"/>
  <c r="H23" i="3"/>
  <c r="C1074" i="1"/>
  <c r="K1481" i="9"/>
  <c r="G344" i="9"/>
  <c r="E344" i="9" s="1"/>
  <c r="B344" i="9" s="1"/>
  <c r="I39" i="3"/>
  <c r="C1621" i="1"/>
  <c r="F135" i="5"/>
  <c r="C1140" i="1"/>
  <c r="F647" i="4"/>
  <c r="C641" i="1"/>
  <c r="E422" i="4"/>
  <c r="D152" i="4"/>
  <c r="D422" i="4"/>
  <c r="H17" i="3"/>
  <c r="F6" i="4"/>
  <c r="C2" i="1"/>
  <c r="I25" i="3" l="1"/>
  <c r="E423" i="4"/>
  <c r="E424" i="4" s="1"/>
  <c r="D419" i="1" s="1"/>
  <c r="D148" i="1"/>
  <c r="I18" i="3"/>
  <c r="E300" i="4"/>
  <c r="D296" i="1" s="1"/>
  <c r="E301" i="4"/>
  <c r="D297" i="1" s="1"/>
  <c r="I17" i="3"/>
  <c r="F639" i="4"/>
  <c r="C633" i="1"/>
  <c r="F251" i="5"/>
  <c r="H25" i="3"/>
  <c r="C1255" i="1"/>
  <c r="G304" i="1"/>
  <c r="H304" i="1"/>
  <c r="E640" i="4"/>
  <c r="D634" i="1" s="1"/>
  <c r="D529" i="1"/>
  <c r="D418" i="4"/>
  <c r="F360" i="4"/>
  <c r="C355" i="1"/>
  <c r="G516" i="1"/>
  <c r="H516" i="1"/>
  <c r="G425" i="1"/>
  <c r="H425" i="1"/>
  <c r="H1152" i="1"/>
  <c r="G1152" i="1"/>
  <c r="E342" i="9"/>
  <c r="D299" i="4"/>
  <c r="F152" i="4"/>
  <c r="H18" i="3"/>
  <c r="C148" i="1"/>
  <c r="F422" i="4"/>
  <c r="D643" i="4"/>
  <c r="C417" i="1"/>
  <c r="H1401" i="1"/>
  <c r="G1401" i="1"/>
  <c r="H1431" i="1"/>
  <c r="G1431" i="1"/>
  <c r="D417" i="4"/>
  <c r="F308" i="4"/>
  <c r="C303" i="1"/>
  <c r="G578" i="1"/>
  <c r="H578" i="1"/>
  <c r="G258" i="1"/>
  <c r="H258" i="1"/>
  <c r="H1017" i="1"/>
  <c r="G1017" i="1"/>
  <c r="E639" i="4"/>
  <c r="D633" i="1" s="1"/>
  <c r="D424" i="1"/>
  <c r="H424" i="1" s="1"/>
  <c r="G424" i="1"/>
  <c r="E347" i="9"/>
  <c r="B348" i="9"/>
  <c r="H2" i="1"/>
  <c r="G2" i="1"/>
  <c r="G641" i="1"/>
  <c r="H641" i="1"/>
  <c r="G1621" i="1"/>
  <c r="H1621" i="1"/>
  <c r="H11" i="3"/>
  <c r="G460" i="1"/>
  <c r="H460" i="1"/>
  <c r="D176" i="5"/>
  <c r="G530" i="1"/>
  <c r="H530" i="1"/>
  <c r="E6" i="5"/>
  <c r="F6" i="5" s="1"/>
  <c r="I22" i="3"/>
  <c r="D1012" i="1"/>
  <c r="H1012" i="1" s="1"/>
  <c r="I23" i="3"/>
  <c r="D1074" i="1"/>
  <c r="G1074" i="1" s="1"/>
  <c r="G269" i="1"/>
  <c r="H269" i="1"/>
  <c r="G565" i="1"/>
  <c r="H565" i="1"/>
  <c r="H1140" i="1"/>
  <c r="G1140" i="1"/>
  <c r="E643" i="4"/>
  <c r="D417" i="1"/>
  <c r="I31" i="3"/>
  <c r="D1537" i="1"/>
  <c r="H9" i="3" s="1"/>
  <c r="G316" i="1"/>
  <c r="H316" i="1"/>
  <c r="H1510" i="1"/>
  <c r="G1510" i="1"/>
  <c r="G368" i="1"/>
  <c r="H368" i="1"/>
  <c r="C1011" i="1"/>
  <c r="H1181" i="1"/>
  <c r="G1181" i="1"/>
  <c r="G356" i="1"/>
  <c r="H356" i="1"/>
  <c r="D640" i="4"/>
  <c r="F535" i="4"/>
  <c r="C529" i="1"/>
  <c r="H1278" i="1"/>
  <c r="G1278" i="1"/>
  <c r="F141" i="6"/>
  <c r="D418" i="1" l="1"/>
  <c r="H1537" i="1"/>
  <c r="E425" i="4"/>
  <c r="D420" i="1" s="1"/>
  <c r="H1074" i="1"/>
  <c r="G306" i="9"/>
  <c r="E306" i="9" s="1"/>
  <c r="B306" i="9" s="1"/>
  <c r="H20" i="9"/>
  <c r="E644" i="4"/>
  <c r="D638" i="1" s="1"/>
  <c r="K3" i="9"/>
  <c r="I9" i="3"/>
  <c r="F176" i="5"/>
  <c r="C1180" i="1"/>
  <c r="G529" i="1"/>
  <c r="H529" i="1"/>
  <c r="D423" i="4"/>
  <c r="D301" i="4"/>
  <c r="F299" i="4"/>
  <c r="C295" i="1"/>
  <c r="D300" i="4"/>
  <c r="G355" i="1"/>
  <c r="H355" i="1"/>
  <c r="G299" i="9"/>
  <c r="D637" i="1"/>
  <c r="G1537" i="1"/>
  <c r="F417" i="4"/>
  <c r="C412" i="1"/>
  <c r="G417" i="1"/>
  <c r="H417" i="1"/>
  <c r="G148" i="1"/>
  <c r="H148" i="1"/>
  <c r="G1012" i="1"/>
  <c r="F643" i="4"/>
  <c r="C637" i="1"/>
  <c r="F418" i="4"/>
  <c r="C413" i="1"/>
  <c r="G633" i="1"/>
  <c r="H633" i="1"/>
  <c r="F640" i="4"/>
  <c r="C634" i="1"/>
  <c r="H299" i="9"/>
  <c r="D1011" i="1"/>
  <c r="G1011" i="1" s="1"/>
  <c r="N3" i="9"/>
  <c r="I11" i="3"/>
  <c r="G303" i="1"/>
  <c r="H303" i="1"/>
  <c r="H1255" i="1"/>
  <c r="G1255" i="1"/>
  <c r="E645" i="4" l="1"/>
  <c r="D639" i="1" s="1"/>
  <c r="E646" i="4"/>
  <c r="G634" i="1"/>
  <c r="H634" i="1"/>
  <c r="G637" i="1"/>
  <c r="H637" i="1"/>
  <c r="G412" i="1"/>
  <c r="H412" i="1"/>
  <c r="F300" i="4"/>
  <c r="C296" i="1"/>
  <c r="D644" i="4"/>
  <c r="D425" i="4"/>
  <c r="F423" i="4"/>
  <c r="C418" i="1"/>
  <c r="G20" i="9"/>
  <c r="E20" i="9" s="1"/>
  <c r="B20" i="9" s="1"/>
  <c r="D424" i="4"/>
  <c r="H1011" i="1"/>
  <c r="H1180" i="1"/>
  <c r="G1180" i="1"/>
  <c r="E299" i="9"/>
  <c r="G295" i="1"/>
  <c r="H295" i="1"/>
  <c r="H8" i="3"/>
  <c r="G413" i="1"/>
  <c r="H413" i="1"/>
  <c r="F301" i="4"/>
  <c r="C297" i="1"/>
  <c r="E649" i="4" l="1"/>
  <c r="I19" i="3" s="1"/>
  <c r="D640" i="1"/>
  <c r="E650" i="4"/>
  <c r="I20" i="3" s="1"/>
  <c r="D646" i="4"/>
  <c r="F644" i="4"/>
  <c r="C638" i="1"/>
  <c r="D645" i="4"/>
  <c r="G297" i="1"/>
  <c r="H297" i="1"/>
  <c r="G418" i="1"/>
  <c r="H418" i="1"/>
  <c r="G296" i="1"/>
  <c r="H296" i="1"/>
  <c r="M3" i="9"/>
  <c r="B299" i="9"/>
  <c r="F424" i="4"/>
  <c r="C419" i="1"/>
  <c r="F425" i="4"/>
  <c r="C420" i="1"/>
  <c r="D643" i="1" l="1"/>
  <c r="D644" i="1"/>
  <c r="G419" i="1"/>
  <c r="H419" i="1"/>
  <c r="D649" i="4"/>
  <c r="F645" i="4"/>
  <c r="C639" i="1"/>
  <c r="G297" i="9"/>
  <c r="E297" i="9" s="1"/>
  <c r="B297" i="9" s="1"/>
  <c r="G420" i="1"/>
  <c r="H420" i="1"/>
  <c r="H334" i="9"/>
  <c r="G334" i="9"/>
  <c r="G638" i="1"/>
  <c r="H638" i="1"/>
  <c r="F646" i="4"/>
  <c r="D650" i="4"/>
  <c r="C640" i="1"/>
  <c r="E334" i="9" l="1"/>
  <c r="B334" i="9" s="1"/>
  <c r="G640" i="1"/>
  <c r="H640" i="1"/>
  <c r="F649" i="4"/>
  <c r="H19" i="3"/>
  <c r="C643" i="1"/>
  <c r="F650" i="4"/>
  <c r="H20" i="3"/>
  <c r="C644" i="1"/>
  <c r="G639" i="1"/>
  <c r="H639" i="1"/>
  <c r="E298" i="9" l="1"/>
  <c r="I8" i="3" s="1"/>
  <c r="G644" i="1"/>
  <c r="H644" i="1"/>
  <c r="G643" i="1"/>
  <c r="H643" i="1"/>
  <c r="H7" i="3"/>
  <c r="J3" i="9" l="1"/>
  <c r="G295" i="9" l="1"/>
  <c r="L293" i="9"/>
  <c r="F293" i="9" s="1"/>
  <c r="H295" i="9"/>
  <c r="H18" i="9"/>
  <c r="G18" i="9"/>
  <c r="G17" i="9"/>
  <c r="L16" i="9"/>
  <c r="J5" i="9"/>
  <c r="H15" i="9"/>
  <c r="I13" i="9"/>
  <c r="J8" i="9"/>
  <c r="J11" i="9"/>
  <c r="K6" i="9"/>
  <c r="J10" i="9"/>
  <c r="K5" i="9"/>
  <c r="J9" i="9"/>
  <c r="J12" i="9"/>
  <c r="K7" i="9"/>
  <c r="K10" i="9"/>
  <c r="K9" i="9"/>
  <c r="J13" i="9"/>
  <c r="I6" i="9"/>
  <c r="L15" i="9"/>
  <c r="G21" i="9"/>
  <c r="M15" i="9"/>
  <c r="K11" i="9"/>
  <c r="I5" i="9"/>
  <c r="I8" i="9"/>
  <c r="K13" i="9"/>
  <c r="I7" i="9"/>
  <c r="K8" i="9"/>
  <c r="M16" i="9"/>
  <c r="G22" i="9"/>
  <c r="G16" i="9"/>
  <c r="H21" i="9"/>
  <c r="G15" i="9"/>
  <c r="I9" i="9"/>
  <c r="I12" i="9"/>
  <c r="J7" i="9"/>
  <c r="I11" i="9"/>
  <c r="J6" i="9"/>
  <c r="K12" i="9"/>
  <c r="J17" i="9"/>
  <c r="H17" i="9"/>
  <c r="I17" i="9"/>
  <c r="H22" i="9"/>
  <c r="H16" i="9"/>
  <c r="E5" i="9" l="1"/>
  <c r="B5" i="9" s="1"/>
  <c r="E9" i="9"/>
  <c r="B9" i="9" s="1"/>
  <c r="E18" i="9"/>
  <c r="B18" i="9" s="1"/>
  <c r="E11" i="9"/>
  <c r="B11" i="9" s="1"/>
  <c r="E15" i="9"/>
  <c r="E8" i="9"/>
  <c r="B8" i="9" s="1"/>
  <c r="E21" i="9"/>
  <c r="B21" i="9" s="1"/>
  <c r="F15" i="9"/>
  <c r="F16" i="9"/>
  <c r="E12" i="9"/>
  <c r="B12" i="9" s="1"/>
  <c r="E16" i="9"/>
  <c r="E7" i="9"/>
  <c r="B7" i="9" s="1"/>
  <c r="E6" i="9"/>
  <c r="B6" i="9" s="1"/>
  <c r="E10" i="9"/>
  <c r="B10" i="9" s="1"/>
  <c r="E13" i="9"/>
  <c r="B13" i="9" s="1"/>
  <c r="E17" i="9"/>
  <c r="B17" i="9" s="1"/>
  <c r="B293" i="9"/>
  <c r="F23" i="9"/>
  <c r="E22" i="9"/>
  <c r="B22" i="9" s="1"/>
  <c r="E295" i="9"/>
  <c r="B16" i="9" l="1"/>
  <c r="F14" i="9"/>
  <c r="F3" i="9" s="1"/>
  <c r="B295" i="9"/>
  <c r="E23" i="9"/>
  <c r="I7" i="3" s="1"/>
  <c r="B15" i="9"/>
  <c r="E4" i="9"/>
  <c r="E14" i="9"/>
  <c r="I13" i="3" s="1"/>
  <c r="E3" i="9" l="1"/>
</calcChain>
</file>

<file path=xl/sharedStrings.xml><?xml version="1.0" encoding="utf-8"?>
<sst xmlns="http://schemas.openxmlformats.org/spreadsheetml/2006/main" count="4733" uniqueCount="3657">
  <si>
    <t>Obveznik:</t>
  </si>
  <si>
    <t>30656 - OPĆINA BRELA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</si>
  <si>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</si>
  <si>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</si>
  <si>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</si>
  <si>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</si>
  <si>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</si>
  <si>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</si>
  <si>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</si>
  <si>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</si>
  <si>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</si>
  <si>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</si>
  <si>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</si>
  <si>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</si>
  <si>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</si>
  <si>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</si>
  <si>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</si>
  <si>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</si>
  <si>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</si>
  <si>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</si>
  <si>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</si>
  <si>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</si>
  <si>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</si>
  <si>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</si>
  <si>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</si>
  <si>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</si>
  <si>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</si>
  <si>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</si>
  <si>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</si>
  <si>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</si>
  <si>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</si>
  <si>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</si>
  <si>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</si>
  <si>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</si>
  <si>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</si>
  <si>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</si>
  <si>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</si>
  <si>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</si>
  <si>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</si>
  <si>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</si>
  <si>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</si>
  <si>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</si>
  <si>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</si>
  <si>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</si>
  <si>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</si>
  <si>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</si>
  <si>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</si>
  <si>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</si>
  <si>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</si>
  <si>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</si>
  <si>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</si>
  <si>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</si>
  <si>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</si>
  <si>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</si>
  <si>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</si>
  <si>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</si>
  <si>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</si>
  <si>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</si>
  <si>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</si>
  <si>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</si>
  <si>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</si>
  <si>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</si>
  <si>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</si>
  <si>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</si>
  <si>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</si>
  <si>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</si>
  <si>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</si>
  <si>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</si>
  <si>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</si>
  <si>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</si>
  <si>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</si>
  <si>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</si>
  <si>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</si>
  <si>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</si>
  <si>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</si>
  <si>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</si>
  <si>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</si>
  <si>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</si>
  <si>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</si>
  <si>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</si>
  <si>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</si>
  <si>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</si>
  <si>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</si>
  <si>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</si>
  <si>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</si>
  <si>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</si>
  <si>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</si>
  <si>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</si>
  <si>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</si>
  <si>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</si>
  <si>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</si>
  <si>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</si>
  <si>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</si>
  <si>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</si>
  <si>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</si>
  <si>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</si>
  <si>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</si>
  <si>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</si>
  <si>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</si>
  <si>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</si>
  <si>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</si>
  <si>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</si>
  <si>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</si>
  <si>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</si>
  <si>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</si>
  <si>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</si>
  <si>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</si>
  <si>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</si>
  <si>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</si>
  <si>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</si>
  <si>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</si>
  <si>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</si>
  <si>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</si>
  <si>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</si>
  <si>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</si>
  <si>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</si>
  <si>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</si>
  <si>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</si>
  <si>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</si>
  <si>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</si>
  <si>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</si>
  <si>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</si>
  <si>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</si>
  <si>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</si>
  <si>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</si>
  <si>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</si>
  <si>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</si>
  <si>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</si>
  <si>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</si>
  <si>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</si>
  <si>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</si>
  <si>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</si>
  <si>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</si>
  <si>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</si>
  <si>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</si>
  <si>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</si>
  <si>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</si>
  <si>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</si>
  <si>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</si>
  <si>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</si>
  <si>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</si>
  <si>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</si>
  <si>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</si>
  <si>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</si>
  <si>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</si>
  <si>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</si>
  <si>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</si>
  <si>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</si>
  <si>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</si>
  <si>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</si>
  <si>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</si>
  <si>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</si>
  <si>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</si>
  <si>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</si>
  <si>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</si>
  <si>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</si>
  <si>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</si>
  <si>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</si>
  <si>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</si>
  <si>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</si>
  <si>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</si>
  <si>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</si>
  <si>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</si>
  <si>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</si>
  <si>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</si>
  <si>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</si>
  <si>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</si>
  <si>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</si>
  <si>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</si>
  <si>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</si>
  <si>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</si>
  <si>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</si>
  <si>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</si>
  <si>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</si>
  <si>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</si>
  <si>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</si>
  <si>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</si>
  <si>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</si>
  <si>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</si>
  <si>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</si>
  <si>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</si>
  <si>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</si>
  <si>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</si>
  <si>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</si>
  <si>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</si>
  <si>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</si>
  <si>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</si>
  <si>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</si>
  <si>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</si>
  <si>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</si>
  <si>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</si>
  <si>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</si>
  <si>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</si>
  <si>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</si>
  <si>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</si>
  <si>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</si>
  <si>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</si>
  <si>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</si>
  <si>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</si>
  <si>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</si>
  <si>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</si>
  <si>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</si>
  <si>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</si>
  <si>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</si>
  <si>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</si>
  <si>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</si>
  <si>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</si>
  <si>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</si>
  <si>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</si>
  <si>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</si>
  <si>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</si>
  <si>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</si>
  <si>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</si>
  <si>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</si>
  <si>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</si>
  <si>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</si>
  <si>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</si>
  <si>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</si>
  <si>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</si>
  <si>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</si>
  <si>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</si>
  <si>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</si>
  <si>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</si>
  <si>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</si>
  <si>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</si>
  <si>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</si>
  <si>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</si>
  <si>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</si>
  <si>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</si>
  <si>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</si>
  <si>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</si>
  <si>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</si>
  <si>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</si>
  <si>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</si>
  <si>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</si>
  <si>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</si>
  <si>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</si>
  <si>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</si>
  <si>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</si>
  <si>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</si>
  <si>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</si>
  <si>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</si>
  <si>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</si>
  <si>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</si>
  <si>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</si>
  <si>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</si>
  <si>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</si>
  <si>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</si>
  <si>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</si>
  <si>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</si>
  <si>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</si>
  <si>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</si>
  <si>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</si>
  <si>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</si>
  <si>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</si>
  <si>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</si>
  <si>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</si>
  <si>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</si>
  <si>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</si>
  <si>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</si>
  <si>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</si>
  <si>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</si>
  <si>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</si>
  <si>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</si>
  <si>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</si>
  <si>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</si>
  <si>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</si>
  <si>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</si>
  <si>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</si>
  <si>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</si>
  <si>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</si>
  <si>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</si>
  <si>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</si>
  <si>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</si>
  <si>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</si>
  <si>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</si>
  <si>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</si>
  <si>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</si>
  <si>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</si>
  <si>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</si>
  <si>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</si>
  <si>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</si>
  <si>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</si>
  <si>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</si>
  <si>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</si>
  <si>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</si>
  <si>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</si>
  <si>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</si>
  <si>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</si>
  <si>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</si>
  <si>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</si>
  <si>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</si>
  <si>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</si>
  <si>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</si>
  <si>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</si>
  <si>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</si>
  <si>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</si>
  <si>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</si>
  <si>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</si>
  <si>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</si>
  <si>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</si>
  <si>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</si>
  <si>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</si>
  <si>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</si>
  <si>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</si>
  <si>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</si>
  <si>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</si>
  <si>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</si>
  <si>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</si>
  <si>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</si>
  <si>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</si>
  <si>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</si>
  <si>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</si>
  <si>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</si>
  <si>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</si>
  <si>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</si>
  <si>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</si>
  <si>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</si>
  <si>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</si>
  <si>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</si>
  <si>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</si>
  <si>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</si>
  <si>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</si>
  <si>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</si>
  <si>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</si>
  <si>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</si>
  <si>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</si>
  <si>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</si>
  <si>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</si>
  <si>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</si>
  <si>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</si>
  <si>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</si>
  <si>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</si>
  <si>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</si>
  <si>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</si>
  <si>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</si>
  <si>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</si>
  <si>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</si>
  <si>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</si>
  <si>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</si>
  <si>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</si>
  <si>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</si>
  <si>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</si>
  <si>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</si>
  <si>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</si>
  <si>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</si>
  <si>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</si>
  <si>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</si>
  <si>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</si>
  <si>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</si>
  <si>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</si>
  <si>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</si>
  <si>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</si>
  <si>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</si>
  <si>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</si>
  <si>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</si>
  <si>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</si>
  <si>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</si>
  <si>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</si>
  <si>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</si>
  <si>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</si>
  <si>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</si>
  <si>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</si>
  <si>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</si>
  <si>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</si>
  <si>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</si>
  <si>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</si>
  <si>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</si>
  <si>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</si>
  <si>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</si>
  <si>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</si>
  <si>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</si>
  <si>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</si>
  <si>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</si>
  <si>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</si>
  <si>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</si>
  <si>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</si>
  <si>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</si>
  <si>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</si>
  <si>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</si>
  <si>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</si>
  <si>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</si>
  <si>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</si>
  <si>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</si>
  <si>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</si>
  <si>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</si>
  <si>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</si>
  <si>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</si>
  <si>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</si>
  <si>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</si>
  <si>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</si>
  <si>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</si>
  <si>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</si>
  <si>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</si>
  <si>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</si>
  <si>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</si>
  <si>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</si>
  <si>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</si>
  <si>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</si>
  <si>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</si>
  <si>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</si>
  <si>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</si>
  <si>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</si>
  <si>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</si>
  <si>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</si>
  <si>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</si>
  <si>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</si>
  <si>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</si>
  <si>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</si>
  <si>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</si>
  <si>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</si>
  <si>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</si>
  <si>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</si>
  <si>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</si>
  <si>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</si>
  <si>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</si>
  <si>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</si>
  <si>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</si>
  <si>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</si>
  <si>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</si>
  <si>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</si>
  <si>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</si>
  <si>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</si>
  <si>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</si>
  <si>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</si>
  <si>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</si>
  <si>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</si>
  <si>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</si>
  <si>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</si>
  <si>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</si>
  <si>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</si>
  <si>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</si>
  <si>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</si>
  <si>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</si>
  <si>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</si>
  <si>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</si>
  <si>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</si>
  <si>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</si>
  <si>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</si>
  <si>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</si>
  <si>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</si>
  <si>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</si>
  <si>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</si>
  <si>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</si>
  <si>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</si>
  <si>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</si>
  <si>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</si>
  <si>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</si>
  <si>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</si>
  <si>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</si>
  <si>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</si>
  <si>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</si>
  <si>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</si>
  <si>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</si>
  <si>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</si>
  <si>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</si>
  <si>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</si>
  <si>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</si>
  <si>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</si>
  <si>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</si>
  <si>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</si>
  <si>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</si>
  <si>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</si>
  <si>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</si>
  <si>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</si>
  <si>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</si>
  <si>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</si>
  <si>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</si>
  <si>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</si>
  <si>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</si>
  <si>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</si>
  <si>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</si>
  <si>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</si>
  <si>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</si>
  <si>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</si>
  <si>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</si>
  <si>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</si>
  <si>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</si>
  <si>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</si>
  <si>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</si>
  <si>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</si>
  <si>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</si>
  <si>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</si>
  <si>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</si>
  <si>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</si>
  <si>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</si>
  <si>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</si>
  <si>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</si>
  <si>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</si>
  <si>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</si>
  <si>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</si>
  <si>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</si>
  <si>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</si>
  <si>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</si>
  <si>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</si>
  <si>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</si>
  <si>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</si>
  <si>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</si>
  <si>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</si>
  <si>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</si>
  <si>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</si>
  <si>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</si>
  <si>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</si>
  <si>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</si>
  <si>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</si>
  <si>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</si>
  <si>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</si>
  <si>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</si>
  <si>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</si>
  <si>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</si>
  <si>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</si>
  <si>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</si>
  <si>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</si>
  <si>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</si>
  <si>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</si>
  <si>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</si>
  <si>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</si>
  <si>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</si>
  <si>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</si>
  <si>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</si>
  <si>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</si>
  <si>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</si>
  <si>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</si>
  <si>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</si>
  <si>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</si>
  <si>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</si>
  <si>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</si>
  <si>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</si>
  <si>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</si>
  <si>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</si>
  <si>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</si>
  <si>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</si>
  <si>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</si>
  <si>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</si>
  <si>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</si>
  <si>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</si>
  <si>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</si>
  <si>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</si>
  <si>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</si>
  <si>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</si>
  <si>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</si>
  <si>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</si>
  <si>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</si>
  <si>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</si>
  <si>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</si>
  <si>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</si>
  <si>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</si>
  <si>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</si>
  <si>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</si>
  <si>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</si>
  <si>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</si>
  <si>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</si>
  <si>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</si>
  <si>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</si>
  <si>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</si>
  <si>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</si>
  <si>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</si>
  <si>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</si>
  <si>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</si>
  <si>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</si>
  <si>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</si>
  <si>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</si>
  <si>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</si>
  <si>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</si>
  <si>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</si>
  <si>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</si>
  <si>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</si>
  <si>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</si>
  <si>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</si>
  <si>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</si>
  <si>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</si>
  <si>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</si>
  <si>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</si>
  <si>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</si>
  <si>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</si>
  <si>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</si>
  <si>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</si>
  <si>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</si>
  <si>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</si>
  <si>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</si>
  <si>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</si>
  <si>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</si>
  <si>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</si>
  <si>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</si>
  <si>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</si>
  <si>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</si>
  <si>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</si>
  <si>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</si>
  <si>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</si>
  <si>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</si>
  <si>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</si>
  <si>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</si>
  <si>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</si>
  <si>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</si>
  <si>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</si>
  <si>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</si>
  <si>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</si>
  <si>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</si>
  <si>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</si>
  <si>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</si>
  <si>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</si>
  <si>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</si>
  <si>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</si>
  <si>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</si>
  <si>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</si>
  <si>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</si>
  <si>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</si>
  <si>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</si>
  <si>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</si>
  <si>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</si>
  <si>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</si>
  <si>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</si>
  <si>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</si>
  <si>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</si>
  <si>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</si>
  <si>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</si>
  <si>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</si>
  <si>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</si>
  <si>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</si>
  <si>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</si>
  <si>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</si>
  <si>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</si>
  <si>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</si>
  <si>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</si>
  <si>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</si>
  <si>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</si>
  <si>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</si>
  <si>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</si>
  <si>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</si>
  <si>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</si>
  <si>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</si>
  <si>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</si>
  <si>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</si>
  <si>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</si>
  <si>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</si>
  <si>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</si>
  <si>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</si>
  <si>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</si>
  <si>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</si>
  <si>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</si>
  <si>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</si>
  <si>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</si>
  <si>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</si>
  <si>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</si>
  <si>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</si>
  <si>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</si>
  <si>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</si>
  <si>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</si>
  <si>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</si>
  <si>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</si>
  <si>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</si>
  <si>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</si>
  <si>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</si>
  <si>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</si>
  <si>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</si>
  <si>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</si>
  <si>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</si>
  <si>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</si>
  <si>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</si>
  <si>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</si>
  <si>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</si>
  <si>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</si>
  <si>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</si>
  <si>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</si>
  <si>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</si>
  <si>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</si>
  <si>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</si>
  <si>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</si>
  <si>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</si>
  <si>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</si>
  <si>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</si>
  <si>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</si>
  <si>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</si>
  <si>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</si>
  <si>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</si>
  <si>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</si>
  <si>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</si>
  <si>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</si>
  <si>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</si>
  <si>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</si>
  <si>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</si>
  <si>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</si>
  <si>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</si>
  <si>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</si>
  <si>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</si>
  <si>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</si>
  <si>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</si>
  <si>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</si>
  <si>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</si>
  <si>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</si>
  <si>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</si>
  <si>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</si>
  <si>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</si>
  <si>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</si>
  <si>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</si>
  <si>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</si>
  <si>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</si>
  <si>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</si>
  <si>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</si>
  <si>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</si>
  <si>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</si>
  <si>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</si>
  <si>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</si>
  <si>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</si>
  <si>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</si>
  <si>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</si>
  <si>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</si>
  <si>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</si>
  <si>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</si>
  <si>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</si>
  <si>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</si>
  <si>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</si>
  <si>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</si>
  <si>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</si>
  <si>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</si>
  <si>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</si>
  <si>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</si>
  <si>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</si>
  <si>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</si>
  <si>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</si>
  <si>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</si>
  <si>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</si>
  <si>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</si>
  <si>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</si>
  <si>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</si>
  <si>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</si>
  <si>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</si>
  <si>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</si>
  <si>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</si>
  <si>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</si>
  <si>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</si>
  <si>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</si>
  <si>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</si>
  <si>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</si>
  <si>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</si>
  <si>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</si>
  <si>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</si>
  <si>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</si>
  <si>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</si>
  <si>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</si>
  <si>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</si>
  <si>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</si>
  <si>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</si>
  <si>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</si>
  <si>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</si>
  <si>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</si>
  <si>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</si>
  <si>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</si>
  <si>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</si>
  <si>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</si>
  <si>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</si>
  <si>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</si>
  <si>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</si>
  <si>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</si>
  <si>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</si>
  <si>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</si>
  <si>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</si>
  <si>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</si>
  <si>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</si>
  <si>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</si>
  <si>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</si>
  <si>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</si>
  <si>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</si>
  <si>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</si>
  <si>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</si>
  <si>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</si>
  <si>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</si>
  <si>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</si>
  <si>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</si>
  <si>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</si>
  <si>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</si>
  <si>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</si>
  <si>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</si>
  <si>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</si>
  <si>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</si>
  <si>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</si>
  <si>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</si>
  <si>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</si>
  <si>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</si>
  <si>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</si>
  <si>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</si>
  <si>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</si>
  <si>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</si>
  <si>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</si>
  <si>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</si>
  <si>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</si>
  <si>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</si>
  <si>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</si>
  <si>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</si>
  <si>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</si>
  <si>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</si>
  <si>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</si>
  <si>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</si>
  <si>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</si>
  <si>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</si>
  <si>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</si>
  <si>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</si>
  <si>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</si>
  <si>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</si>
  <si>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</si>
  <si>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</si>
  <si>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</si>
  <si>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</si>
  <si>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</si>
  <si>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</si>
  <si>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</si>
  <si>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</si>
  <si>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</si>
  <si>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</si>
  <si>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</si>
  <si>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</si>
  <si>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</si>
  <si>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</si>
  <si>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</si>
  <si>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</si>
  <si>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</si>
  <si>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</si>
  <si>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</si>
  <si>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</si>
  <si>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</si>
  <si>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</si>
  <si>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</si>
  <si>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</si>
  <si>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</si>
  <si>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</si>
  <si>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</si>
  <si>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</si>
  <si>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</si>
  <si>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</si>
  <si>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</si>
  <si>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</si>
  <si>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</si>
  <si>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</si>
  <si>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</si>
  <si>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</si>
  <si>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</si>
  <si>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</si>
  <si>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</si>
  <si>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</si>
  <si>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</si>
  <si>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</si>
  <si>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</si>
  <si>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</si>
  <si>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</si>
  <si>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</si>
  <si>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</si>
  <si>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</si>
  <si>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</si>
  <si>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</si>
  <si>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</si>
  <si>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</si>
  <si>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</si>
  <si>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</si>
  <si>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</si>
  <si>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</si>
  <si>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</si>
  <si>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</si>
  <si>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</si>
  <si>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</si>
  <si>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</si>
  <si>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</si>
  <si>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</si>
  <si>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</si>
  <si>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</si>
  <si>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</si>
  <si>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</si>
  <si>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</si>
  <si>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</si>
  <si>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</si>
  <si>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</si>
  <si>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</si>
  <si>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</si>
  <si>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</si>
  <si>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</si>
  <si>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</si>
  <si>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</si>
  <si>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</si>
  <si>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</si>
  <si>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</si>
  <si>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</si>
  <si>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</si>
  <si>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</si>
  <si>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</si>
  <si>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</si>
  <si>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</si>
  <si>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</si>
  <si>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</si>
  <si>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</si>
  <si>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</si>
  <si>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</si>
  <si>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</si>
  <si>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</si>
  <si>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</si>
  <si>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</si>
  <si>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</si>
  <si>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</si>
  <si>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</si>
  <si>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</si>
  <si>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</si>
  <si>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</si>
  <si>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</si>
  <si>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</si>
  <si>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</si>
  <si>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</si>
  <si>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</si>
  <si>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</si>
  <si>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</si>
  <si>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</si>
  <si>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</si>
  <si>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</si>
  <si>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</si>
  <si>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</si>
  <si>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</si>
  <si>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</si>
  <si>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</si>
  <si>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</si>
  <si>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</si>
  <si>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</si>
  <si>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</si>
  <si>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</si>
  <si>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</si>
  <si>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</si>
  <si>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</si>
  <si>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</si>
  <si>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</si>
  <si>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</si>
  <si>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</si>
  <si>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</si>
  <si>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</si>
  <si>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</si>
  <si>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</si>
  <si>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</si>
  <si>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</si>
  <si>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</si>
  <si>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</si>
  <si>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</si>
  <si>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</si>
  <si>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</si>
  <si>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</si>
  <si>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</si>
  <si>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</si>
  <si>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</si>
  <si>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</si>
  <si>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</si>
  <si>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</si>
  <si>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</si>
  <si>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</si>
  <si>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</si>
  <si>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</si>
  <si>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</si>
  <si>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</si>
  <si>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</si>
  <si>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</si>
  <si>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</si>
  <si>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</si>
  <si>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</si>
  <si>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</si>
  <si>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</si>
  <si>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</si>
  <si>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</si>
  <si>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</si>
  <si>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</si>
  <si>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</si>
  <si>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</si>
  <si>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</si>
  <si>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</si>
  <si>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</si>
  <si>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</si>
  <si>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</si>
  <si>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</si>
  <si>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</si>
  <si>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</si>
  <si>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</si>
  <si>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</si>
  <si>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</si>
  <si>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</si>
  <si>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</si>
  <si>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</si>
  <si>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</si>
  <si>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</si>
  <si>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</si>
  <si>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</si>
  <si>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</si>
  <si>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</si>
  <si>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</si>
  <si>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</si>
  <si>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</si>
  <si>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</si>
  <si>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</si>
  <si>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</si>
  <si>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</si>
  <si>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</si>
  <si>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</si>
  <si>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</si>
  <si>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</si>
  <si>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</si>
  <si>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</si>
  <si>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</si>
  <si>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</si>
  <si>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</si>
  <si>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</si>
  <si>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</si>
  <si>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</si>
  <si>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</si>
  <si>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</si>
  <si>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</si>
  <si>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</si>
  <si>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</si>
  <si>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</si>
  <si>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</si>
  <si>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</si>
  <si>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</si>
  <si>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</si>
  <si>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</si>
  <si>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</si>
  <si>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</si>
  <si>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</si>
  <si>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</si>
  <si>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</si>
  <si>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</si>
  <si>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</si>
  <si>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</si>
  <si>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</si>
  <si>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</si>
  <si>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</si>
  <si>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</si>
  <si>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</si>
  <si>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</si>
  <si>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</si>
  <si>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</si>
  <si>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</si>
  <si>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</si>
  <si>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</si>
  <si>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</si>
  <si>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</si>
  <si>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</si>
  <si>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</si>
  <si>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</si>
  <si>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</si>
  <si>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</si>
  <si>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</si>
  <si>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</si>
  <si>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</si>
  <si>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</si>
  <si>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</si>
  <si>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</si>
  <si>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</si>
  <si>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</si>
  <si>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</si>
  <si>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</si>
  <si>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</si>
  <si>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</si>
  <si>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</si>
  <si>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</si>
  <si>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</si>
  <si>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</si>
  <si>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</si>
  <si>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</si>
  <si>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</si>
  <si>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</si>
  <si>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</si>
  <si>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</si>
  <si>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</si>
  <si>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</si>
  <si>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</si>
  <si>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</si>
  <si>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</si>
  <si>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</si>
  <si>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</si>
  <si>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</si>
  <si>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</si>
  <si>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</si>
  <si>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</si>
  <si>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</si>
  <si>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</si>
  <si>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</si>
  <si>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</si>
  <si>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</si>
  <si>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</si>
  <si>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</si>
  <si>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</si>
  <si>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</si>
  <si>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</si>
  <si>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</si>
  <si>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</si>
  <si>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</si>
  <si>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</si>
  <si>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</si>
  <si>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</si>
  <si>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</si>
  <si>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</si>
  <si>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</si>
  <si>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</si>
  <si>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</si>
  <si>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</si>
  <si>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</si>
  <si>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</si>
  <si>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</si>
  <si>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</si>
  <si>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</si>
  <si>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</si>
  <si>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</si>
  <si>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</si>
  <si>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</si>
  <si>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</si>
  <si>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</si>
  <si>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</si>
  <si>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</si>
  <si>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</si>
  <si>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</si>
  <si>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</si>
  <si>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</si>
  <si>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</si>
  <si>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</si>
  <si>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</si>
  <si>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</si>
  <si>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</si>
  <si>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</si>
  <si>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</si>
  <si>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</si>
  <si>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</si>
  <si>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</si>
  <si>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</si>
  <si>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</si>
  <si>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</si>
  <si>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</si>
  <si>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</si>
  <si>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</si>
  <si>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</si>
  <si>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</si>
  <si>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</si>
  <si>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</si>
  <si>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</si>
  <si>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</si>
  <si>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</si>
  <si>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</si>
  <si>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</si>
  <si>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</si>
  <si>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</si>
  <si>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</si>
  <si>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</si>
  <si>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</si>
  <si>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</si>
  <si>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</si>
  <si>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</si>
  <si>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</si>
  <si>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</si>
  <si>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</si>
  <si>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</si>
  <si>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</si>
  <si>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</si>
  <si>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</si>
  <si>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</si>
  <si>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</si>
  <si>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</si>
  <si>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</si>
  <si>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</si>
  <si>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</si>
  <si>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</si>
  <si>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</si>
  <si>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</si>
  <si>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</si>
  <si>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</si>
  <si>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</si>
  <si>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</si>
  <si>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</si>
  <si>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</si>
  <si>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</si>
  <si>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</si>
  <si>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</si>
  <si>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</si>
  <si>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</si>
  <si>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</si>
  <si>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</si>
  <si>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</si>
  <si>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</si>
  <si>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</si>
  <si>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</si>
  <si>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</si>
  <si>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</si>
  <si>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</si>
  <si>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</si>
  <si>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</si>
  <si>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</si>
  <si>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</si>
  <si>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</si>
  <si>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</si>
  <si>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</si>
  <si>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</si>
  <si>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</si>
  <si>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</si>
  <si>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</si>
  <si>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</si>
  <si>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</si>
  <si>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</si>
  <si>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</si>
  <si>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</si>
  <si>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</si>
  <si>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</si>
  <si>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</si>
  <si>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</si>
  <si>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</si>
  <si>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</si>
  <si>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</si>
  <si>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</si>
  <si>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</si>
  <si>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</si>
  <si>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</si>
  <si>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</si>
  <si>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</si>
  <si>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</si>
  <si>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</si>
  <si>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</si>
  <si>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</si>
  <si>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</si>
  <si>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</si>
  <si>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</si>
  <si>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</si>
  <si>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</si>
  <si>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</si>
  <si>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</si>
  <si>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</si>
  <si>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</si>
  <si>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</si>
  <si>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</si>
  <si>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</si>
  <si>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</si>
  <si>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</si>
  <si>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</si>
  <si>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</si>
  <si>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</si>
  <si>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</si>
  <si>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</si>
  <si>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</si>
  <si>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</si>
  <si>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</si>
  <si>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</si>
  <si>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</si>
  <si>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</si>
  <si>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</si>
  <si>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</si>
  <si>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</si>
  <si>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</si>
  <si>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</si>
  <si>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</si>
  <si>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</si>
  <si>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</si>
  <si>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</si>
  <si>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</si>
  <si>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</si>
  <si>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</si>
  <si>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</si>
  <si>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</si>
  <si>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</si>
  <si>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</si>
  <si>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</si>
  <si>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</si>
  <si>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</si>
  <si>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</si>
  <si>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</si>
  <si>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</si>
  <si>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</si>
  <si>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</si>
  <si>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</si>
  <si>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</si>
  <si>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</si>
  <si>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</si>
  <si>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</si>
  <si>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</si>
  <si>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</si>
  <si>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</si>
  <si>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</si>
  <si>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</si>
  <si>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</si>
  <si>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</si>
  <si>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</si>
  <si>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</si>
  <si>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</si>
  <si>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</si>
  <si>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</si>
  <si>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</si>
  <si>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</si>
  <si>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</si>
  <si>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</si>
  <si>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</si>
  <si>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</si>
  <si>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</si>
  <si>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</si>
  <si>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</si>
  <si>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</si>
  <si>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</si>
  <si>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</si>
  <si>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</si>
  <si>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</si>
  <si>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</si>
  <si>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</si>
  <si>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</si>
  <si>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</si>
  <si>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</si>
  <si>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</si>
  <si>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</si>
  <si>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</si>
  <si>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</si>
  <si>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</si>
  <si>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</si>
  <si>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</si>
  <si>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</si>
  <si>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</si>
  <si>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</si>
  <si>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</si>
  <si>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</si>
  <si>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</si>
  <si>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</si>
  <si>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</si>
  <si>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</si>
  <si>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</si>
  <si>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</si>
  <si>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</si>
  <si>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</si>
  <si>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</si>
  <si>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</si>
  <si>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</si>
  <si>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</si>
  <si>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</si>
  <si>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</si>
  <si>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</si>
  <si>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</si>
  <si>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</si>
  <si>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</si>
  <si>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</si>
  <si>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</si>
  <si>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</si>
  <si>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</si>
  <si>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</si>
  <si>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</si>
  <si>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</si>
  <si>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</si>
  <si>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</si>
  <si>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</si>
  <si>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</si>
  <si>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</si>
  <si>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</si>
  <si>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</si>
  <si>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</si>
  <si>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</si>
  <si>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</si>
  <si>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</si>
  <si>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</si>
  <si>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</si>
  <si>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</si>
  <si>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</si>
  <si>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</si>
  <si>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</si>
  <si>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</si>
  <si>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</si>
  <si>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</si>
  <si>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</si>
  <si>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</si>
  <si>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</si>
  <si>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</si>
  <si>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</si>
  <si>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</si>
  <si>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</si>
  <si>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</si>
  <si>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</si>
  <si>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</si>
  <si>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</si>
  <si>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</si>
  <si>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</si>
  <si>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</si>
  <si>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</si>
  <si>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</si>
  <si>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</si>
  <si>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</si>
  <si>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</si>
  <si>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</si>
  <si>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</si>
  <si>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</si>
  <si>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</si>
  <si>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</si>
  <si>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</si>
  <si>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</si>
  <si>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</si>
  <si>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</si>
  <si>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</si>
  <si>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</si>
  <si>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</si>
  <si>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</si>
  <si>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</si>
  <si>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</si>
  <si>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</si>
  <si>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</si>
  <si>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</si>
  <si>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</si>
  <si>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</si>
  <si>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</si>
  <si>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</si>
  <si>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</si>
  <si>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</si>
  <si>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</si>
  <si>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</si>
  <si>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</si>
  <si>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</si>
  <si>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</si>
  <si>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</si>
  <si>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</si>
  <si>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</si>
  <si>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</si>
  <si>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</si>
  <si>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</si>
  <si>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</si>
  <si>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</si>
  <si>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</si>
  <si>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</si>
  <si>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</si>
  <si>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</si>
  <si>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</si>
  <si>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</si>
  <si>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</si>
  <si>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</si>
  <si>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</si>
  <si>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</si>
  <si>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</si>
  <si>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</si>
  <si>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</si>
  <si>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</si>
  <si>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</si>
  <si>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</si>
  <si>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</si>
  <si>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</si>
  <si>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</si>
  <si>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</si>
  <si>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</si>
  <si>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</si>
  <si>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</si>
  <si>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</si>
  <si>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</si>
  <si>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</si>
  <si>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</si>
  <si>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</si>
  <si>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</si>
  <si>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</si>
  <si>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</si>
  <si>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</si>
  <si>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</si>
  <si>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</si>
  <si>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</si>
  <si>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</si>
  <si>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</si>
  <si>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</si>
  <si>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</si>
  <si>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</si>
  <si>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</si>
  <si>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</si>
  <si>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</si>
  <si>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</si>
  <si>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</si>
  <si>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</si>
  <si>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</si>
  <si>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</si>
  <si>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</si>
  <si>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</si>
  <si>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</si>
  <si>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</si>
  <si>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</si>
  <si>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</si>
  <si>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</si>
  <si>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</si>
  <si>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</si>
  <si>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</si>
  <si>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</si>
  <si>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</si>
  <si>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</si>
  <si>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</si>
  <si>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</si>
  <si>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</si>
  <si>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</si>
  <si>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</si>
  <si>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</si>
  <si>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</si>
  <si>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</si>
  <si>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</si>
  <si>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</si>
  <si>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</si>
  <si>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</si>
  <si>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</si>
  <si>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</si>
  <si>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</si>
  <si>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</si>
  <si>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</si>
  <si>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</si>
  <si>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</si>
  <si>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</si>
  <si>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</si>
  <si>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</si>
  <si>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</si>
  <si>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</si>
  <si>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</si>
  <si>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</si>
  <si>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</si>
  <si>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</si>
  <si>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</si>
  <si>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</si>
  <si>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</si>
  <si>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</si>
  <si>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</si>
  <si>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</si>
  <si>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</si>
  <si>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</si>
  <si>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</si>
  <si>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</si>
  <si>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</si>
  <si>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</si>
  <si>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</si>
  <si>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</si>
  <si>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</si>
  <si>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</si>
  <si>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</si>
  <si>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</si>
  <si>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</si>
  <si>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</si>
  <si>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</si>
  <si>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</si>
  <si>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</si>
  <si>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</si>
  <si>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</si>
  <si>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</si>
  <si>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</si>
  <si>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</si>
  <si>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</si>
  <si>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</si>
  <si>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</si>
  <si>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</si>
  <si>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</si>
  <si>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</si>
  <si>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</si>
  <si>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</si>
  <si>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</si>
  <si>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</si>
  <si>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</si>
  <si>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</si>
  <si>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</si>
  <si>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</si>
  <si>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</si>
  <si>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</si>
  <si>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</si>
  <si>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</si>
  <si>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</si>
  <si>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</si>
  <si>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</si>
  <si>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</si>
  <si>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</si>
  <si>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</si>
  <si>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</si>
  <si>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</si>
  <si>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</si>
  <si>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</si>
  <si>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</si>
  <si>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</si>
  <si>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</si>
  <si>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</si>
  <si>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</si>
  <si>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</si>
  <si>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</si>
  <si>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</si>
  <si>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</si>
  <si>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</si>
  <si>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</si>
  <si>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</si>
  <si>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</si>
  <si>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</si>
  <si>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</si>
  <si>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</si>
  <si>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</si>
  <si>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</si>
  <si>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</si>
  <si>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</si>
  <si>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</si>
  <si>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</si>
  <si>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</si>
  <si>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</si>
  <si>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</si>
  <si>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</si>
  <si>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</si>
  <si>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</si>
  <si>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</si>
  <si>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</si>
  <si>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</si>
  <si>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</si>
  <si>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</si>
  <si>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</si>
  <si>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</si>
  <si>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</si>
  <si>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</si>
  <si>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</si>
  <si>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</si>
  <si>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</si>
  <si>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</si>
  <si>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</si>
  <si>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</si>
  <si>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</si>
  <si>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</si>
  <si>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</si>
  <si>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</si>
  <si>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</si>
  <si>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</si>
  <si>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</si>
  <si>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</si>
  <si>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</si>
  <si>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</si>
  <si>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</si>
  <si>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</si>
  <si>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</si>
  <si>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</si>
  <si>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</si>
  <si>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</si>
  <si>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</si>
  <si>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</si>
  <si>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</si>
  <si>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</si>
  <si>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</si>
  <si>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</si>
  <si>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</si>
  <si>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</si>
  <si>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</si>
  <si>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</si>
  <si>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</si>
  <si>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</si>
  <si>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</si>
  <si>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</si>
  <si>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</si>
  <si>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</si>
  <si>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</si>
  <si>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</si>
  <si>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</si>
  <si>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</si>
  <si>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</si>
  <si>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</si>
  <si>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</si>
  <si>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</si>
  <si>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</si>
  <si>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</si>
  <si>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</si>
  <si>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</si>
  <si>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</si>
  <si>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</si>
  <si>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</si>
  <si>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</si>
  <si>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</si>
  <si>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</si>
  <si>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</si>
  <si>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</si>
  <si>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</si>
  <si>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</si>
  <si>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</si>
  <si>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</si>
  <si>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</si>
  <si>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</si>
  <si>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</si>
  <si>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</si>
  <si>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</si>
  <si>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</si>
  <si>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</si>
  <si>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</si>
  <si>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</si>
  <si>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</si>
  <si>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</si>
  <si>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</si>
  <si>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</si>
  <si>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</si>
  <si>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</si>
  <si>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</si>
  <si>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</si>
  <si>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</si>
  <si>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</si>
  <si>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</si>
  <si>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</si>
  <si>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</si>
  <si>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</si>
  <si>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</si>
  <si>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</si>
  <si>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</si>
  <si>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</si>
  <si>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</si>
  <si>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</si>
  <si>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</si>
  <si>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</si>
  <si>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</si>
  <si>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</si>
  <si>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</si>
  <si>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</si>
  <si>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</si>
  <si>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</si>
  <si>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</si>
  <si>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</si>
  <si>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</si>
  <si>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</si>
  <si>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</si>
  <si>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</si>
  <si>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</si>
  <si>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</si>
  <si>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</si>
  <si>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</si>
  <si>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</si>
  <si>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</si>
  <si>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</si>
  <si>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</si>
  <si>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</si>
  <si>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</si>
  <si>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</si>
  <si>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</si>
  <si>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</si>
  <si>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</si>
  <si>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</si>
  <si>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</si>
  <si>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</si>
  <si>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</si>
  <si>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</si>
  <si>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</si>
  <si>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</si>
  <si>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</si>
  <si>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</si>
  <si>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</si>
  <si>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</si>
  <si>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</si>
  <si>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</si>
  <si>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</si>
  <si>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</si>
  <si>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</si>
  <si>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</si>
  <si>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</si>
  <si>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</si>
  <si>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</si>
  <si>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</si>
  <si>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</si>
  <si>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</si>
  <si>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</si>
  <si>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</si>
  <si>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</si>
  <si>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</si>
  <si>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</si>
  <si>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</si>
  <si>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</si>
  <si>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</si>
  <si>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</si>
  <si>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</si>
  <si>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</si>
  <si>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</si>
  <si>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</si>
  <si>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</si>
  <si>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</si>
  <si>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</si>
  <si>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</si>
  <si>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</si>
  <si>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</si>
  <si>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</si>
  <si>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</si>
  <si>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</si>
  <si>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</si>
  <si>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</si>
  <si>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</si>
  <si>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</si>
  <si>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</si>
  <si>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</si>
  <si>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</si>
  <si>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</si>
  <si>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</si>
  <si>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</si>
  <si>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</si>
  <si>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</si>
  <si>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</si>
  <si>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</si>
  <si>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</si>
  <si>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</si>
  <si>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</si>
  <si>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</si>
  <si>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</si>
  <si>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</si>
  <si>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</si>
  <si>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</si>
  <si>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</si>
  <si>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</si>
  <si>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</si>
  <si>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</si>
  <si>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</si>
  <si>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</si>
  <si>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</si>
  <si>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</si>
  <si>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</si>
  <si>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</si>
  <si>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</si>
  <si>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</si>
  <si>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</si>
  <si>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</si>
  <si>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</si>
  <si>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</si>
  <si>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</si>
  <si>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</si>
  <si>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</si>
  <si>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</si>
  <si>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</si>
  <si>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</si>
  <si>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</si>
  <si>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</si>
  <si>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</si>
  <si>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</si>
  <si>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</si>
  <si>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</si>
  <si>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</si>
  <si>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</si>
  <si>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</si>
  <si>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</si>
  <si>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</si>
  <si>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</si>
  <si>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</si>
  <si>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</si>
  <si>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</si>
  <si>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</si>
  <si>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</si>
  <si>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</si>
  <si>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</si>
  <si>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</si>
  <si>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</si>
  <si>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</si>
  <si>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</si>
  <si>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</si>
  <si>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</si>
  <si>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</si>
  <si>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</si>
  <si>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</si>
  <si>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</si>
  <si>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</si>
  <si>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</si>
  <si>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</si>
  <si>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</si>
  <si>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</si>
  <si>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</si>
  <si>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</si>
  <si>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</si>
  <si>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</si>
  <si>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</si>
  <si>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</si>
  <si>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</si>
  <si>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</si>
  <si>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</si>
  <si>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</si>
  <si>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</si>
  <si>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</si>
  <si>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</si>
  <si>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</si>
  <si>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</si>
  <si>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</si>
  <si>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</si>
  <si>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</si>
  <si>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</si>
  <si>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</si>
  <si>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</si>
  <si>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</si>
  <si>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</si>
  <si>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</si>
  <si>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</si>
  <si>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</si>
  <si>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</si>
  <si>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</si>
  <si>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</si>
  <si>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</si>
  <si>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</si>
  <si>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</si>
  <si>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</si>
  <si>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</si>
  <si>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</si>
  <si>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</si>
  <si>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</si>
  <si>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</si>
  <si>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</si>
  <si>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</si>
  <si>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</si>
  <si>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</si>
  <si>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</si>
  <si>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</si>
  <si>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</si>
  <si>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</si>
  <si>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</si>
  <si>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</si>
  <si>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</si>
  <si>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</si>
  <si>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</si>
  <si>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</si>
  <si>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</si>
  <si>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</si>
  <si>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</si>
  <si>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</si>
  <si>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</si>
  <si>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</si>
  <si>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</si>
  <si>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</si>
  <si>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</si>
  <si>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</si>
  <si>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</si>
  <si>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</si>
  <si>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</si>
  <si>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</si>
  <si>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</si>
  <si>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</si>
  <si>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</si>
  <si>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</si>
  <si>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</si>
  <si>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</si>
  <si>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</si>
  <si>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</si>
  <si>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</si>
  <si>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</si>
  <si>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</si>
  <si>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</si>
  <si>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</si>
  <si>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</si>
  <si>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</si>
  <si>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</si>
  <si>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</si>
  <si>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</si>
  <si>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</si>
  <si>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</si>
  <si>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</si>
  <si>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</si>
  <si>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</si>
  <si>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</si>
  <si>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</si>
  <si>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</si>
  <si>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</si>
  <si>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</si>
  <si>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</si>
  <si>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</si>
  <si>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</si>
  <si>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</si>
  <si>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</si>
  <si>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</si>
  <si>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</si>
  <si>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</si>
  <si>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</si>
  <si>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</si>
  <si>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</si>
  <si>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</si>
  <si>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</si>
  <si>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</si>
  <si>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</si>
  <si>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</si>
  <si>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</si>
  <si>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</si>
  <si>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</si>
  <si>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</si>
  <si>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</si>
  <si>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</si>
  <si>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</si>
  <si>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</si>
  <si>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</si>
  <si>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</si>
  <si>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</si>
  <si>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</si>
  <si>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</si>
  <si>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</si>
  <si>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</si>
  <si>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</si>
  <si>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</si>
  <si>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</si>
  <si>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</si>
  <si>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</si>
  <si>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</si>
  <si>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</si>
  <si>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</si>
  <si>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</si>
  <si>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</si>
  <si>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</si>
  <si>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</si>
  <si>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</si>
  <si>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</si>
  <si>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</si>
  <si>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</si>
  <si>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</si>
  <si>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</si>
  <si>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BRELA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</si>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</sst>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2521276.33</v>
      </c>
      <c r="D2" s="7">
        <f>'PR-RAS'!E6</f>
        <v>2617216.02</v>
      </c>
      <c r="E2" s="7">
        <v>0</v>
      </c>
      <c r="F2" s="7">
        <v>0</v>
      </c>
      <c r="G2" s="8">
        <f t="shared" ref="G2:G274" si="0">(B2/1000)*(C2*1+D2*2)</f>
        <v>7755.7083700000003</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1436242.6500000001</v>
      </c>
      <c r="D3" s="2">
        <f>'PR-RAS'!E7</f>
        <v>1613096.96</v>
      </c>
      <c r="E3" s="2">
        <v>0</v>
      </c>
      <c r="F3" s="2">
        <v>0</v>
      </c>
      <c r="G3" s="3">
        <f t="shared" si="0"/>
        <v>9324.8731400000015</v>
      </c>
      <c r="H3" s="3">
        <f t="shared" si="1"/>
        <v>0.38999999989755452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934688.39</v>
      </c>
      <c r="D4" s="2">
        <f>'PR-RAS'!E8</f>
        <v>1146821.79</v>
      </c>
      <c r="E4" s="2">
        <v>0</v>
      </c>
      <c r="F4" s="2">
        <v>0</v>
      </c>
      <c r="G4" s="3">
        <f t="shared" si="0"/>
        <v>9684.9959100000015</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934688.39</v>
      </c>
      <c r="D5" s="2">
        <f>'PR-RAS'!E9</f>
        <v>1146821.79</v>
      </c>
      <c r="E5" s="2">
        <v>0</v>
      </c>
      <c r="F5" s="2">
        <v>0</v>
      </c>
      <c r="G5" s="3">
        <f t="shared" si="0"/>
        <v>12913.327880000001</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423761.52</v>
      </c>
      <c r="D19" s="2">
        <f>'PR-RAS'!E23</f>
        <v>385910.27</v>
      </c>
      <c r="E19" s="2">
        <v>0</v>
      </c>
      <c r="F19" s="2">
        <v>0</v>
      </c>
      <c r="G19" s="3">
        <f t="shared" si="0"/>
        <v>21520.477080000001</v>
      </c>
      <c r="H19" s="3">
        <f t="shared" si="1"/>
        <v>0.75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125357.58</v>
      </c>
      <c r="D20" s="2">
        <f>'PR-RAS'!E24</f>
        <v>127026.79</v>
      </c>
      <c r="E20" s="2">
        <v>0</v>
      </c>
      <c r="F20" s="2">
        <v>0</v>
      </c>
      <c r="G20" s="3">
        <f t="shared" si="0"/>
        <v>7208.8120399999989</v>
      </c>
      <c r="H20" s="3">
        <f t="shared" si="1"/>
        <v>0.63000000000465661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298403.94</v>
      </c>
      <c r="D23" s="2">
        <f>'PR-RAS'!E27</f>
        <v>258883.48</v>
      </c>
      <c r="E23" s="2">
        <v>0</v>
      </c>
      <c r="F23" s="2">
        <v>0</v>
      </c>
      <c r="G23" s="3">
        <f t="shared" si="0"/>
        <v>17955.7598</v>
      </c>
      <c r="H23" s="3">
        <f t="shared" si="1"/>
        <v>0.54000000000814907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77792.740000000005</v>
      </c>
      <c r="D25" s="2">
        <f>'PR-RAS'!E29</f>
        <v>80364.899999999994</v>
      </c>
      <c r="E25" s="2">
        <v>0</v>
      </c>
      <c r="F25" s="2">
        <v>0</v>
      </c>
      <c r="G25" s="3">
        <f t="shared" si="0"/>
        <v>5724.5409599999994</v>
      </c>
      <c r="H25" s="3">
        <f t="shared" si="1"/>
        <v>0.36000000000058208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77792.740000000005</v>
      </c>
      <c r="D27" s="2">
        <f>'PR-RAS'!E31</f>
        <v>80364.899999999994</v>
      </c>
      <c r="E27" s="2">
        <v>0</v>
      </c>
      <c r="F27" s="2">
        <v>0</v>
      </c>
      <c r="G27" s="3">
        <f t="shared" si="0"/>
        <v>6201.5860399999992</v>
      </c>
      <c r="H27" s="3">
        <f t="shared" si="1"/>
        <v>0.36000000000058208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40000</v>
      </c>
      <c r="E45" s="2">
        <v>0</v>
      </c>
      <c r="F45" s="2">
        <v>0</v>
      </c>
      <c r="G45" s="3">
        <f t="shared" si="0"/>
        <v>3520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40000</v>
      </c>
      <c r="E54" s="2">
        <v>0</v>
      </c>
      <c r="F54" s="2">
        <v>0</v>
      </c>
      <c r="G54" s="3">
        <f t="shared" si="0"/>
        <v>4240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40000</v>
      </c>
      <c r="E55" s="2">
        <v>0</v>
      </c>
      <c r="F55" s="2">
        <v>0</v>
      </c>
      <c r="G55" s="3">
        <f t="shared" si="0"/>
        <v>4320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388692.7</v>
      </c>
      <c r="D78" s="2">
        <f>'PR-RAS'!E82</f>
        <v>349441.8</v>
      </c>
      <c r="E78" s="2">
        <v>0</v>
      </c>
      <c r="F78" s="2">
        <v>0</v>
      </c>
      <c r="G78" s="3">
        <f t="shared" si="0"/>
        <v>83743.375100000005</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68.349999999999994</v>
      </c>
      <c r="D79" s="2">
        <f>'PR-RAS'!E83</f>
        <v>3320.1</v>
      </c>
      <c r="E79" s="2">
        <v>0</v>
      </c>
      <c r="F79" s="2">
        <v>0</v>
      </c>
      <c r="G79" s="3">
        <f t="shared" si="0"/>
        <v>523.26689999999996</v>
      </c>
      <c r="H79" s="3">
        <f t="shared" si="1"/>
        <v>0.44999999999990337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68.349999999999994</v>
      </c>
      <c r="D81" s="2">
        <f>'PR-RAS'!E85</f>
        <v>39.869999999999997</v>
      </c>
      <c r="E81" s="2">
        <v>0</v>
      </c>
      <c r="F81" s="2">
        <v>0</v>
      </c>
      <c r="G81" s="3">
        <f t="shared" si="0"/>
        <v>11.847199999999999</v>
      </c>
      <c r="H81" s="3">
        <f t="shared" si="1"/>
        <v>0.47999999999999687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3280.23</v>
      </c>
      <c r="E82" s="2">
        <v>0</v>
      </c>
      <c r="F82" s="2">
        <v>0</v>
      </c>
      <c r="G82" s="3">
        <f t="shared" si="0"/>
        <v>531.39726000000007</v>
      </c>
      <c r="H82" s="3">
        <f t="shared" si="1"/>
        <v>0.23000000000001819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388624.35000000003</v>
      </c>
      <c r="D87" s="2">
        <f>'PR-RAS'!E91</f>
        <v>346121.7</v>
      </c>
      <c r="E87" s="2">
        <v>0</v>
      </c>
      <c r="F87" s="2">
        <v>0</v>
      </c>
      <c r="G87" s="3">
        <f t="shared" si="0"/>
        <v>92954.626499999998</v>
      </c>
      <c r="H87" s="3">
        <f t="shared" si="1"/>
        <v>0.65000000002328306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251788.04</v>
      </c>
      <c r="D88" s="2">
        <f>'PR-RAS'!E92</f>
        <v>149600.73000000001</v>
      </c>
      <c r="E88" s="2">
        <v>0</v>
      </c>
      <c r="F88" s="2">
        <v>0</v>
      </c>
      <c r="G88" s="3">
        <f t="shared" si="0"/>
        <v>47936.086499999998</v>
      </c>
      <c r="H88" s="3">
        <f t="shared" si="1"/>
        <v>0.30999999999767169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134793.14000000001</v>
      </c>
      <c r="D89" s="2">
        <f>'PR-RAS'!E93</f>
        <v>182278.43</v>
      </c>
      <c r="E89" s="2">
        <v>0</v>
      </c>
      <c r="F89" s="2">
        <v>0</v>
      </c>
      <c r="G89" s="3">
        <f t="shared" si="0"/>
        <v>43942.799999999996</v>
      </c>
      <c r="H89" s="3">
        <f t="shared" si="1"/>
        <v>0.57000000000698492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2043.17</v>
      </c>
      <c r="D90" s="2">
        <f>'PR-RAS'!E94</f>
        <v>14242.54</v>
      </c>
      <c r="E90" s="2">
        <v>0</v>
      </c>
      <c r="F90" s="2">
        <v>0</v>
      </c>
      <c r="G90" s="3">
        <f t="shared" si="0"/>
        <v>2717.0142499999997</v>
      </c>
      <c r="H90" s="3">
        <f t="shared" si="1"/>
        <v>0.62999999999919964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696340.98</v>
      </c>
      <c r="D102" s="2">
        <f>'PR-RAS'!E106</f>
        <v>614677.26</v>
      </c>
      <c r="E102" s="2">
        <v>0</v>
      </c>
      <c r="F102" s="2">
        <v>0</v>
      </c>
      <c r="G102" s="3">
        <f t="shared" si="0"/>
        <v>194495.24550000002</v>
      </c>
      <c r="H102" s="3">
        <f t="shared" si="1"/>
        <v>0.28000000002793968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196093.93</v>
      </c>
      <c r="D103" s="2">
        <f>'PR-RAS'!E107</f>
        <v>191776.31</v>
      </c>
      <c r="E103" s="2">
        <v>0</v>
      </c>
      <c r="F103" s="2">
        <v>0</v>
      </c>
      <c r="G103" s="3">
        <f t="shared" si="0"/>
        <v>59123.948100000001</v>
      </c>
      <c r="H103" s="3">
        <f t="shared" si="1"/>
        <v>0.38000000000465661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45176.46</v>
      </c>
      <c r="D105" s="2">
        <f>'PR-RAS'!E109</f>
        <v>45612.94</v>
      </c>
      <c r="E105" s="2">
        <v>0</v>
      </c>
      <c r="F105" s="2">
        <v>0</v>
      </c>
      <c r="G105" s="3">
        <f t="shared" si="0"/>
        <v>14185.843359999999</v>
      </c>
      <c r="H105" s="3">
        <f t="shared" si="1"/>
        <v>0.51999999999679858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150917.47</v>
      </c>
      <c r="D107" s="2">
        <f>'PR-RAS'!E111</f>
        <v>146163.37</v>
      </c>
      <c r="E107" s="2">
        <v>0</v>
      </c>
      <c r="F107" s="2">
        <v>0</v>
      </c>
      <c r="G107" s="3">
        <f t="shared" si="0"/>
        <v>46983.886259999992</v>
      </c>
      <c r="H107" s="3">
        <f t="shared" si="1"/>
        <v>0.83999999999650754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102814.85</v>
      </c>
      <c r="D108" s="2">
        <f>'PR-RAS'!E112</f>
        <v>18530.989999999998</v>
      </c>
      <c r="E108" s="2">
        <v>0</v>
      </c>
      <c r="F108" s="2">
        <v>0</v>
      </c>
      <c r="G108" s="3">
        <f t="shared" si="0"/>
        <v>14966.820810000001</v>
      </c>
      <c r="H108" s="3">
        <f t="shared" si="1"/>
        <v>0.1599999999962165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102814.85</v>
      </c>
      <c r="D113" s="2">
        <f>'PR-RAS'!E117</f>
        <v>18530.989999999998</v>
      </c>
      <c r="E113" s="2">
        <v>0</v>
      </c>
      <c r="F113" s="2">
        <v>0</v>
      </c>
      <c r="G113" s="3">
        <f t="shared" si="0"/>
        <v>15666.204960000003</v>
      </c>
      <c r="H113" s="3">
        <f t="shared" si="1"/>
        <v>0.1599999999962165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397432.2</v>
      </c>
      <c r="D116" s="2">
        <f>'PR-RAS'!E120</f>
        <v>404369.95999999996</v>
      </c>
      <c r="E116" s="2">
        <v>0</v>
      </c>
      <c r="F116" s="2">
        <v>0</v>
      </c>
      <c r="G116" s="3">
        <f t="shared" si="0"/>
        <v>138709.79379999998</v>
      </c>
      <c r="H116" s="3">
        <f t="shared" si="1"/>
        <v>0.24000000004889444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176097.63</v>
      </c>
      <c r="D117" s="2">
        <f>'PR-RAS'!E121</f>
        <v>175412.47</v>
      </c>
      <c r="E117" s="2">
        <v>0</v>
      </c>
      <c r="F117" s="2">
        <v>0</v>
      </c>
      <c r="G117" s="3">
        <f t="shared" si="0"/>
        <v>61123.018120000008</v>
      </c>
      <c r="H117" s="3">
        <f t="shared" si="1"/>
        <v>0.83999999999650754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221334.57</v>
      </c>
      <c r="D118" s="2">
        <f>'PR-RAS'!E122</f>
        <v>228957.49</v>
      </c>
      <c r="E118" s="2">
        <v>0</v>
      </c>
      <c r="F118" s="2">
        <v>0</v>
      </c>
      <c r="G118" s="3">
        <f t="shared" si="0"/>
        <v>79472.197350000017</v>
      </c>
      <c r="H118" s="3">
        <f t="shared" si="1"/>
        <v>0.91999999998370185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2017962.41</v>
      </c>
      <c r="D148" s="2">
        <f>'PR-RAS'!E152</f>
        <v>2866759.0100000007</v>
      </c>
      <c r="E148" s="2">
        <v>0</v>
      </c>
      <c r="F148" s="2">
        <v>0</v>
      </c>
      <c r="G148" s="3">
        <f t="shared" si="0"/>
        <v>1139467.6232100001</v>
      </c>
      <c r="H148" s="3">
        <f t="shared" si="1"/>
        <v>0.42000000062398612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240780.26</v>
      </c>
      <c r="D149" s="2">
        <f>'PR-RAS'!E153</f>
        <v>283357.15000000002</v>
      </c>
      <c r="E149" s="2">
        <v>0</v>
      </c>
      <c r="F149" s="2">
        <v>0</v>
      </c>
      <c r="G149" s="3">
        <f t="shared" si="0"/>
        <v>119509.19488</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202134.45</v>
      </c>
      <c r="D150" s="2">
        <f>'PR-RAS'!E154</f>
        <v>239549.07</v>
      </c>
      <c r="E150" s="2">
        <v>0</v>
      </c>
      <c r="F150" s="2">
        <v>0</v>
      </c>
      <c r="G150" s="3">
        <f t="shared" si="0"/>
        <v>101503.65591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202134.45</v>
      </c>
      <c r="D151" s="2">
        <f>'PR-RAS'!E155</f>
        <v>239549.07</v>
      </c>
      <c r="E151" s="2">
        <v>0</v>
      </c>
      <c r="F151" s="2">
        <v>0</v>
      </c>
      <c r="G151" s="3">
        <f t="shared" si="0"/>
        <v>102184.88850000002</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5517.75</v>
      </c>
      <c r="D155" s="2">
        <f>'PR-RAS'!E159</f>
        <v>4575.58</v>
      </c>
      <c r="E155" s="2">
        <v>0</v>
      </c>
      <c r="F155" s="2">
        <v>0</v>
      </c>
      <c r="G155" s="3">
        <f t="shared" si="0"/>
        <v>2259.0121399999998</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33128.06</v>
      </c>
      <c r="D156" s="2">
        <f>'PR-RAS'!E160</f>
        <v>39232.5</v>
      </c>
      <c r="E156" s="2">
        <v>0</v>
      </c>
      <c r="F156" s="2">
        <v>0</v>
      </c>
      <c r="G156" s="3">
        <f t="shared" si="0"/>
        <v>17296.924299999999</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33128.06</v>
      </c>
      <c r="D158" s="2">
        <f>'PR-RAS'!E162</f>
        <v>39232.5</v>
      </c>
      <c r="E158" s="2">
        <v>0</v>
      </c>
      <c r="F158" s="2">
        <v>0</v>
      </c>
      <c r="G158" s="3">
        <f t="shared" si="0"/>
        <v>17520.110420000001</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1213490</v>
      </c>
      <c r="D160" s="2">
        <f>'PR-RAS'!E164</f>
        <v>1754907.6500000001</v>
      </c>
      <c r="E160" s="2">
        <v>0</v>
      </c>
      <c r="F160" s="2">
        <v>0</v>
      </c>
      <c r="G160" s="3">
        <f t="shared" si="0"/>
        <v>751005.54270000011</v>
      </c>
      <c r="H160" s="3">
        <f t="shared" si="1"/>
        <v>0.34999999986030161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9095.4600000000009</v>
      </c>
      <c r="D161" s="2">
        <f>'PR-RAS'!E165</f>
        <v>11083.51</v>
      </c>
      <c r="E161" s="2">
        <v>0</v>
      </c>
      <c r="F161" s="2">
        <v>0</v>
      </c>
      <c r="G161" s="3">
        <f t="shared" si="0"/>
        <v>5001.9968000000008</v>
      </c>
      <c r="H161" s="3">
        <f t="shared" si="1"/>
        <v>0.9500000000007276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1896.66</v>
      </c>
      <c r="D162" s="2">
        <f>'PR-RAS'!E166</f>
        <v>1535.2600000000002</v>
      </c>
      <c r="E162" s="2">
        <v>0</v>
      </c>
      <c r="F162" s="2">
        <v>0</v>
      </c>
      <c r="G162" s="3">
        <f t="shared" si="0"/>
        <v>799.71598000000006</v>
      </c>
      <c r="H162" s="3">
        <f t="shared" si="1"/>
        <v>0.60000000000013642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6498.8</v>
      </c>
      <c r="D163" s="2">
        <f>'PR-RAS'!E167</f>
        <v>7205</v>
      </c>
      <c r="E163" s="2">
        <v>0</v>
      </c>
      <c r="F163" s="2">
        <v>0</v>
      </c>
      <c r="G163" s="3">
        <f t="shared" si="0"/>
        <v>3387.2256000000002</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700</v>
      </c>
      <c r="D164" s="2">
        <f>'PR-RAS'!E168</f>
        <v>2343.25</v>
      </c>
      <c r="E164" s="2">
        <v>0</v>
      </c>
      <c r="F164" s="2">
        <v>0</v>
      </c>
      <c r="G164" s="3">
        <f t="shared" si="0"/>
        <v>877.99950000000001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68821.94</v>
      </c>
      <c r="D166" s="2">
        <f>'PR-RAS'!E170</f>
        <v>89433.84</v>
      </c>
      <c r="E166" s="2">
        <v>0</v>
      </c>
      <c r="F166" s="2">
        <v>0</v>
      </c>
      <c r="G166" s="3">
        <f t="shared" si="0"/>
        <v>40868.787300000004</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5524.73</v>
      </c>
      <c r="D167" s="2">
        <f>'PR-RAS'!E171</f>
        <v>4498.42</v>
      </c>
      <c r="E167" s="2">
        <v>0</v>
      </c>
      <c r="F167" s="2">
        <v>0</v>
      </c>
      <c r="G167" s="3">
        <f t="shared" si="0"/>
        <v>2410.5806200000002</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609.66</v>
      </c>
      <c r="D168" s="2">
        <f>'PR-RAS'!E172</f>
        <v>289.35000000000218</v>
      </c>
      <c r="E168" s="2">
        <v>0</v>
      </c>
      <c r="F168" s="2">
        <v>0</v>
      </c>
      <c r="G168" s="3">
        <f t="shared" si="0"/>
        <v>198.45612000000071</v>
      </c>
      <c r="H168" s="3">
        <f t="shared" si="1"/>
        <v>0.69000000000221462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51224.77</v>
      </c>
      <c r="D169" s="2">
        <f>'PR-RAS'!E173</f>
        <v>78420.17</v>
      </c>
      <c r="E169" s="2">
        <v>0</v>
      </c>
      <c r="F169" s="2">
        <v>0</v>
      </c>
      <c r="G169" s="3">
        <f t="shared" si="0"/>
        <v>34954.938479999997</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11462.78</v>
      </c>
      <c r="D171" s="2">
        <f>'PR-RAS'!E175</f>
        <v>6225.9000000000005</v>
      </c>
      <c r="E171" s="2">
        <v>0</v>
      </c>
      <c r="F171" s="2">
        <v>0</v>
      </c>
      <c r="G171" s="3">
        <f t="shared" si="0"/>
        <v>4065.4786000000004</v>
      </c>
      <c r="H171" s="3">
        <f t="shared" si="1"/>
        <v>0.31999999999879947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1017035.34</v>
      </c>
      <c r="D174" s="2">
        <f>'PR-RAS'!E178</f>
        <v>1534910.58</v>
      </c>
      <c r="E174" s="2">
        <v>0</v>
      </c>
      <c r="F174" s="2">
        <v>0</v>
      </c>
      <c r="G174" s="3">
        <f t="shared" si="0"/>
        <v>707026.17449999996</v>
      </c>
      <c r="H174" s="3">
        <f t="shared" si="1"/>
        <v>0.7599999998928979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13548.85</v>
      </c>
      <c r="D175" s="2">
        <f>'PR-RAS'!E179</f>
        <v>17384.66</v>
      </c>
      <c r="E175" s="2">
        <v>0</v>
      </c>
      <c r="F175" s="2">
        <v>0</v>
      </c>
      <c r="G175" s="3">
        <f t="shared" si="0"/>
        <v>8407.3615799999989</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827985.28</v>
      </c>
      <c r="D176" s="2">
        <f>'PR-RAS'!E180</f>
        <v>1322736.4700000002</v>
      </c>
      <c r="E176" s="2">
        <v>0</v>
      </c>
      <c r="F176" s="2">
        <v>0</v>
      </c>
      <c r="G176" s="3">
        <f t="shared" si="0"/>
        <v>607855.18850000005</v>
      </c>
      <c r="H176" s="3">
        <f t="shared" si="1"/>
        <v>0.75000000023283064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8539.19</v>
      </c>
      <c r="D177" s="2">
        <f>'PR-RAS'!E181</f>
        <v>13606.15</v>
      </c>
      <c r="E177" s="2">
        <v>0</v>
      </c>
      <c r="F177" s="2">
        <v>0</v>
      </c>
      <c r="G177" s="3">
        <f t="shared" si="0"/>
        <v>6292.2622399999991</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49852.9</v>
      </c>
      <c r="D178" s="2">
        <f>'PR-RAS'!E182</f>
        <v>43290.7</v>
      </c>
      <c r="E178" s="2">
        <v>0</v>
      </c>
      <c r="F178" s="2">
        <v>0</v>
      </c>
      <c r="G178" s="3">
        <f t="shared" si="0"/>
        <v>24148.871099999997</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11843.76</v>
      </c>
      <c r="D180" s="2">
        <f>'PR-RAS'!E184</f>
        <v>13868.759999999998</v>
      </c>
      <c r="E180" s="2">
        <v>0</v>
      </c>
      <c r="F180" s="2">
        <v>0</v>
      </c>
      <c r="G180" s="3">
        <f t="shared" si="0"/>
        <v>7085.0491199999997</v>
      </c>
      <c r="H180" s="3">
        <f t="shared" si="1"/>
        <v>0.48000000000138243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73490.5</v>
      </c>
      <c r="D181" s="2">
        <f>'PR-RAS'!E185</f>
        <v>76090.11</v>
      </c>
      <c r="E181" s="2">
        <v>0</v>
      </c>
      <c r="F181" s="2">
        <v>0</v>
      </c>
      <c r="G181" s="3">
        <f t="shared" si="0"/>
        <v>40620.729599999999</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21022.14</v>
      </c>
      <c r="D182" s="2">
        <f>'PR-RAS'!E186</f>
        <v>27746.5</v>
      </c>
      <c r="E182" s="2">
        <v>0</v>
      </c>
      <c r="F182" s="2">
        <v>0</v>
      </c>
      <c r="G182" s="3">
        <f t="shared" si="0"/>
        <v>13849.24034</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10752.72</v>
      </c>
      <c r="D183" s="2">
        <f>'PR-RAS'!E187</f>
        <v>20187.23</v>
      </c>
      <c r="E183" s="2">
        <v>0</v>
      </c>
      <c r="F183" s="2">
        <v>0</v>
      </c>
      <c r="G183" s="3">
        <f t="shared" si="0"/>
        <v>9305.1467599999996</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118537.26000000001</v>
      </c>
      <c r="D190" s="2">
        <f>'PR-RAS'!E194</f>
        <v>119479.72</v>
      </c>
      <c r="E190" s="2">
        <v>0</v>
      </c>
      <c r="F190" s="2">
        <v>0</v>
      </c>
      <c r="G190" s="3">
        <f t="shared" si="0"/>
        <v>67566.876300000004</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3715.74</v>
      </c>
      <c r="D191" s="2">
        <f>'PR-RAS'!E195</f>
        <v>6688.44</v>
      </c>
      <c r="E191" s="2">
        <v>0</v>
      </c>
      <c r="F191" s="2">
        <v>0</v>
      </c>
      <c r="G191" s="3">
        <f t="shared" si="0"/>
        <v>3247.5978</v>
      </c>
      <c r="H191" s="3">
        <f t="shared" si="1"/>
        <v>0.6999999999998181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953.4</v>
      </c>
      <c r="D192" s="2">
        <f>'PR-RAS'!E196</f>
        <v>488.07</v>
      </c>
      <c r="E192" s="2">
        <v>0</v>
      </c>
      <c r="F192" s="2">
        <v>0</v>
      </c>
      <c r="G192" s="3">
        <f t="shared" si="0"/>
        <v>368.54214000000002</v>
      </c>
      <c r="H192" s="3">
        <f t="shared" si="1"/>
        <v>0.46999999999997044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8137.68</v>
      </c>
      <c r="D193" s="2">
        <f>'PR-RAS'!E197</f>
        <v>3442.68</v>
      </c>
      <c r="E193" s="2">
        <v>0</v>
      </c>
      <c r="F193" s="2">
        <v>0</v>
      </c>
      <c r="G193" s="3">
        <f t="shared" si="0"/>
        <v>2884.4236800000003</v>
      </c>
      <c r="H193" s="3">
        <f t="shared" si="1"/>
        <v>0.63999999999987267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1482.74</v>
      </c>
      <c r="D194" s="2">
        <f>'PR-RAS'!E198</f>
        <v>4137.2</v>
      </c>
      <c r="E194" s="2">
        <v>0</v>
      </c>
      <c r="F194" s="2">
        <v>0</v>
      </c>
      <c r="G194" s="3">
        <f t="shared" si="0"/>
        <v>1883.1280199999999</v>
      </c>
      <c r="H194" s="3">
        <f t="shared" si="1"/>
        <v>0.45999999999980901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105.76</v>
      </c>
      <c r="D195" s="2">
        <f>'PR-RAS'!E199</f>
        <v>34.51</v>
      </c>
      <c r="E195" s="2">
        <v>0</v>
      </c>
      <c r="F195" s="2">
        <v>0</v>
      </c>
      <c r="G195" s="3">
        <f t="shared" si="0"/>
        <v>33.907319999999999</v>
      </c>
      <c r="H195" s="3">
        <f t="shared" si="1"/>
        <v>0.72999999999999687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104141.94</v>
      </c>
      <c r="D197" s="2">
        <f>'PR-RAS'!E201</f>
        <v>104688.82</v>
      </c>
      <c r="E197" s="2">
        <v>0</v>
      </c>
      <c r="F197" s="2">
        <v>0</v>
      </c>
      <c r="G197" s="3">
        <f t="shared" si="0"/>
        <v>61449.837680000004</v>
      </c>
      <c r="H197" s="3">
        <f t="shared" si="1"/>
        <v>0.23999999999068677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2259.52</v>
      </c>
      <c r="D198" s="2">
        <f>'PR-RAS'!E202</f>
        <v>4449.01</v>
      </c>
      <c r="E198" s="2">
        <v>0</v>
      </c>
      <c r="F198" s="2">
        <v>0</v>
      </c>
      <c r="G198" s="3">
        <f t="shared" si="0"/>
        <v>2198.0353800000003</v>
      </c>
      <c r="H198" s="3">
        <f t="shared" si="1"/>
        <v>0.49000000000023647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2259.52</v>
      </c>
      <c r="D212" s="2">
        <f>'PR-RAS'!E216</f>
        <v>4449.01</v>
      </c>
      <c r="E212" s="2">
        <v>0</v>
      </c>
      <c r="F212" s="2">
        <v>0</v>
      </c>
      <c r="G212" s="3">
        <f t="shared" si="0"/>
        <v>2354.2409400000001</v>
      </c>
      <c r="H212" s="3">
        <f t="shared" si="1"/>
        <v>0.49000000000023647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2257.3200000000002</v>
      </c>
      <c r="D213" s="2">
        <f>'PR-RAS'!E217</f>
        <v>2879.59</v>
      </c>
      <c r="E213" s="2">
        <v>0</v>
      </c>
      <c r="F213" s="2">
        <v>0</v>
      </c>
      <c r="G213" s="3">
        <f t="shared" si="0"/>
        <v>1699.498</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2.2000000000000002</v>
      </c>
      <c r="D215" s="2">
        <f>'PR-RAS'!E219</f>
        <v>1569.42</v>
      </c>
      <c r="E215" s="2">
        <v>0</v>
      </c>
      <c r="F215" s="2">
        <v>0</v>
      </c>
      <c r="G215" s="3">
        <f t="shared" si="0"/>
        <v>672.18255999999997</v>
      </c>
      <c r="H215" s="3">
        <f t="shared" si="1"/>
        <v>0.62000000000007294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7336.4</v>
      </c>
      <c r="D217" s="2">
        <f>'PR-RAS'!E221</f>
        <v>29250</v>
      </c>
      <c r="E217" s="2">
        <v>0</v>
      </c>
      <c r="F217" s="2">
        <v>0</v>
      </c>
      <c r="G217" s="3">
        <f t="shared" si="0"/>
        <v>14220.662399999999</v>
      </c>
      <c r="H217" s="3">
        <f t="shared" si="1"/>
        <v>0.3999999999996362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7336.4</v>
      </c>
      <c r="D218" s="2">
        <f>'PR-RAS'!E222</f>
        <v>29250</v>
      </c>
      <c r="E218" s="2">
        <v>0</v>
      </c>
      <c r="F218" s="2">
        <v>0</v>
      </c>
      <c r="G218" s="3">
        <f t="shared" si="0"/>
        <v>14286.498799999999</v>
      </c>
      <c r="H218" s="3">
        <f t="shared" si="1"/>
        <v>0.3999999999996362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7336.4</v>
      </c>
      <c r="D220" s="2">
        <f>'PR-RAS'!E224</f>
        <v>29250</v>
      </c>
      <c r="E220" s="2">
        <v>0</v>
      </c>
      <c r="F220" s="2">
        <v>0</v>
      </c>
      <c r="G220" s="3">
        <f t="shared" si="0"/>
        <v>14418.171599999998</v>
      </c>
      <c r="H220" s="3">
        <f t="shared" si="1"/>
        <v>0.3999999999996362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181412.52</v>
      </c>
      <c r="D226" s="2">
        <f>'PR-RAS'!E230</f>
        <v>232185.5</v>
      </c>
      <c r="E226" s="2">
        <v>0</v>
      </c>
      <c r="F226" s="2">
        <v>0</v>
      </c>
      <c r="G226" s="3">
        <f t="shared" si="0"/>
        <v>145301.29200000002</v>
      </c>
      <c r="H226" s="3">
        <f t="shared" si="1"/>
        <v>0.98000000001047738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181412.52</v>
      </c>
      <c r="D246" s="2">
        <f>'PR-RAS'!E250</f>
        <v>232185.5</v>
      </c>
      <c r="E246" s="2">
        <v>0</v>
      </c>
      <c r="F246" s="2">
        <v>0</v>
      </c>
      <c r="G246" s="3">
        <f t="shared" si="0"/>
        <v>158216.96239999999</v>
      </c>
      <c r="H246" s="3">
        <f t="shared" si="1"/>
        <v>0.98000000001047738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181412.52</v>
      </c>
      <c r="D247" s="2">
        <f>'PR-RAS'!E251</f>
        <v>232185.5</v>
      </c>
      <c r="E247" s="2">
        <v>0</v>
      </c>
      <c r="F247" s="2">
        <v>0</v>
      </c>
      <c r="G247" s="3">
        <f t="shared" si="0"/>
        <v>158862.74592000002</v>
      </c>
      <c r="H247" s="3">
        <f t="shared" si="1"/>
        <v>0.98000000001047738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68563.87</v>
      </c>
      <c r="D258" s="2">
        <f>'PR-RAS'!E262</f>
        <v>110846.39</v>
      </c>
      <c r="E258" s="2">
        <v>0</v>
      </c>
      <c r="F258" s="2">
        <v>0</v>
      </c>
      <c r="G258" s="3">
        <f t="shared" si="0"/>
        <v>74595.959050000005</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68563.87</v>
      </c>
      <c r="D265" s="2">
        <f>'PR-RAS'!E269</f>
        <v>110846.39</v>
      </c>
      <c r="E265" s="2">
        <v>0</v>
      </c>
      <c r="F265" s="2">
        <v>0</v>
      </c>
      <c r="G265" s="3">
        <f t="shared" si="0"/>
        <v>76627.755600000004</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24689.48</v>
      </c>
      <c r="D266" s="2">
        <f>'PR-RAS'!E270</f>
        <v>52772.39</v>
      </c>
      <c r="E266" s="2">
        <v>0</v>
      </c>
      <c r="F266" s="2">
        <v>0</v>
      </c>
      <c r="G266" s="3">
        <f t="shared" si="0"/>
        <v>34512.0789</v>
      </c>
      <c r="H266" s="3">
        <f t="shared" si="1"/>
        <v>0.86999999999898137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43874.39</v>
      </c>
      <c r="D267" s="2">
        <f>'PR-RAS'!E271</f>
        <v>58074</v>
      </c>
      <c r="E267" s="2">
        <v>0</v>
      </c>
      <c r="F267" s="2">
        <v>0</v>
      </c>
      <c r="G267" s="3">
        <f t="shared" si="0"/>
        <v>42565.955740000005</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304119.84000000003</v>
      </c>
      <c r="D269" s="2">
        <f>'PR-RAS'!E273</f>
        <v>451763.31</v>
      </c>
      <c r="E269" s="2">
        <v>0</v>
      </c>
      <c r="F269" s="2">
        <v>0</v>
      </c>
      <c r="G269" s="3">
        <f t="shared" si="0"/>
        <v>323649.25128000003</v>
      </c>
      <c r="H269" s="3">
        <f t="shared" si="1"/>
        <v>0.46999999997206032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304119.84000000003</v>
      </c>
      <c r="D270" s="2">
        <f>'PR-RAS'!E274</f>
        <v>451763.31</v>
      </c>
      <c r="E270" s="2">
        <v>0</v>
      </c>
      <c r="F270" s="2">
        <v>0</v>
      </c>
      <c r="G270" s="3">
        <f t="shared" si="0"/>
        <v>324856.89773999999</v>
      </c>
      <c r="H270" s="3">
        <f t="shared" si="1"/>
        <v>0.46999999997206032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304119.84000000003</v>
      </c>
      <c r="D271" s="2">
        <f>'PR-RAS'!E275</f>
        <v>451763.31</v>
      </c>
      <c r="E271" s="2">
        <v>0</v>
      </c>
      <c r="F271" s="2">
        <v>0</v>
      </c>
      <c r="G271" s="3">
        <f t="shared" si="0"/>
        <v>326064.5442</v>
      </c>
      <c r="H271" s="3">
        <f t="shared" si="1"/>
        <v>0.46999999997206032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2017962.41</v>
      </c>
      <c r="D295" s="2">
        <f>'PR-RAS'!E299</f>
        <v>2866759.0100000007</v>
      </c>
      <c r="E295" s="2">
        <v>0</v>
      </c>
      <c r="F295" s="2">
        <v>0</v>
      </c>
      <c r="G295" s="3">
        <f t="shared" si="12"/>
        <v>2278935.2464200002</v>
      </c>
      <c r="H295" s="3">
        <f t="shared" si="13"/>
        <v>0.42000000062398612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503313.92000000016</v>
      </c>
      <c r="D296" s="2">
        <f>'PR-RAS'!E300</f>
        <v>0</v>
      </c>
      <c r="E296" s="2">
        <v>0</v>
      </c>
      <c r="F296" s="2">
        <v>0</v>
      </c>
      <c r="G296" s="3">
        <f t="shared" si="12"/>
        <v>148477.60640000005</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249542.99000000069</v>
      </c>
      <c r="E297" s="2">
        <v>0</v>
      </c>
      <c r="F297" s="2">
        <v>0</v>
      </c>
      <c r="G297" s="3">
        <f t="shared" si="12"/>
        <v>147729.45008000039</v>
      </c>
      <c r="H297" s="3">
        <f t="shared" si="13"/>
        <v>9.9999993108212948E-3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778629.54</v>
      </c>
      <c r="D298" s="2">
        <f>'PR-RAS'!E302</f>
        <v>1011904.13</v>
      </c>
      <c r="E298" s="2">
        <v>0</v>
      </c>
      <c r="F298" s="2">
        <v>0</v>
      </c>
      <c r="G298" s="3">
        <f t="shared" si="12"/>
        <v>832324.02659999987</v>
      </c>
      <c r="H298" s="3">
        <f t="shared" si="13"/>
        <v>0.58999999996740371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951662.88</v>
      </c>
      <c r="D300" s="2">
        <f>'PR-RAS'!E304</f>
        <v>740151.61</v>
      </c>
      <c r="E300" s="2">
        <v>0</v>
      </c>
      <c r="F300" s="2">
        <v>0</v>
      </c>
      <c r="G300" s="3">
        <f t="shared" si="12"/>
        <v>727157.8639</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297198.04000000004</v>
      </c>
      <c r="D355" s="2">
        <f>'PR-RAS'!E360</f>
        <v>676707.2</v>
      </c>
      <c r="E355" s="2">
        <v>0</v>
      </c>
      <c r="F355" s="2">
        <v>0</v>
      </c>
      <c r="G355" s="3">
        <f t="shared" si="12"/>
        <v>584316.80375999992</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65476.59</v>
      </c>
      <c r="D356" s="2">
        <f>'PR-RAS'!E361</f>
        <v>63707.01</v>
      </c>
      <c r="E356" s="2">
        <v>0</v>
      </c>
      <c r="F356" s="2">
        <v>0</v>
      </c>
      <c r="G356" s="3">
        <f t="shared" si="12"/>
        <v>68476.166549999994</v>
      </c>
      <c r="H356" s="3">
        <f t="shared" si="13"/>
        <v>0.42000000000552973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65476.59</v>
      </c>
      <c r="D357" s="2">
        <f>'PR-RAS'!E362</f>
        <v>63707.01</v>
      </c>
      <c r="E357" s="2">
        <v>0</v>
      </c>
      <c r="F357" s="2">
        <v>0</v>
      </c>
      <c r="G357" s="3">
        <f t="shared" si="12"/>
        <v>68669.057159999997</v>
      </c>
      <c r="H357" s="3">
        <f t="shared" si="13"/>
        <v>0.42000000000552973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65476.59</v>
      </c>
      <c r="D358" s="2">
        <f>'PR-RAS'!E363</f>
        <v>63707.01</v>
      </c>
      <c r="E358" s="2">
        <v>0</v>
      </c>
      <c r="F358" s="2">
        <v>0</v>
      </c>
      <c r="G358" s="3">
        <f t="shared" si="12"/>
        <v>68861.947769999999</v>
      </c>
      <c r="H358" s="3">
        <f t="shared" si="13"/>
        <v>0.42000000000552973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231721.45</v>
      </c>
      <c r="D368" s="2">
        <f>'PR-RAS'!E373</f>
        <v>302254.5</v>
      </c>
      <c r="E368" s="2">
        <v>0</v>
      </c>
      <c r="F368" s="2">
        <v>0</v>
      </c>
      <c r="G368" s="3">
        <f t="shared" si="12"/>
        <v>306896.57514999999</v>
      </c>
      <c r="H368" s="3">
        <f t="shared" si="13"/>
        <v>0.95000000001164153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178227.45</v>
      </c>
      <c r="D369" s="2">
        <f>'PR-RAS'!E374</f>
        <v>283548.26</v>
      </c>
      <c r="E369" s="2">
        <v>0</v>
      </c>
      <c r="F369" s="2">
        <v>0</v>
      </c>
      <c r="G369" s="3">
        <f t="shared" si="12"/>
        <v>274279.22096000001</v>
      </c>
      <c r="H369" s="3">
        <f t="shared" si="13"/>
        <v>0.71000000002095476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29000</v>
      </c>
      <c r="E371" s="2">
        <v>0</v>
      </c>
      <c r="F371" s="2">
        <v>0</v>
      </c>
      <c r="G371" s="3">
        <f t="shared" si="12"/>
        <v>21460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144058.70000000001</v>
      </c>
      <c r="D372" s="2">
        <f>'PR-RAS'!E377</f>
        <v>113240</v>
      </c>
      <c r="E372" s="2">
        <v>0</v>
      </c>
      <c r="F372" s="2">
        <v>0</v>
      </c>
      <c r="G372" s="3">
        <f t="shared" si="12"/>
        <v>137469.85769999999</v>
      </c>
      <c r="H372" s="3">
        <f t="shared" si="13"/>
        <v>0.29999999998835847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34168.75</v>
      </c>
      <c r="D373" s="2">
        <f>'PR-RAS'!E378</f>
        <v>141308.26</v>
      </c>
      <c r="E373" s="2">
        <v>0</v>
      </c>
      <c r="F373" s="2">
        <v>0</v>
      </c>
      <c r="G373" s="3">
        <f t="shared" si="12"/>
        <v>117844.12044000001</v>
      </c>
      <c r="H373" s="3">
        <f t="shared" si="13"/>
        <v>0.51000000000931323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2819</v>
      </c>
      <c r="D374" s="2">
        <f>'PR-RAS'!E379</f>
        <v>8896.24</v>
      </c>
      <c r="E374" s="2">
        <v>0</v>
      </c>
      <c r="F374" s="2">
        <v>0</v>
      </c>
      <c r="G374" s="3">
        <f t="shared" si="12"/>
        <v>7688.0820400000002</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2819</v>
      </c>
      <c r="D375" s="2">
        <f>'PR-RAS'!E380</f>
        <v>8896.24</v>
      </c>
      <c r="E375" s="2">
        <v>0</v>
      </c>
      <c r="F375" s="2">
        <v>0</v>
      </c>
      <c r="G375" s="3">
        <f t="shared" si="12"/>
        <v>7708.6935199999998</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50675</v>
      </c>
      <c r="D396" s="2">
        <f>'PR-RAS'!E401</f>
        <v>9810</v>
      </c>
      <c r="E396" s="2">
        <v>0</v>
      </c>
      <c r="F396" s="2">
        <v>0</v>
      </c>
      <c r="G396" s="3">
        <f t="shared" si="12"/>
        <v>27766.525000000001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50675</v>
      </c>
      <c r="D399" s="2">
        <f>'PR-RAS'!E404</f>
        <v>9810</v>
      </c>
      <c r="E399" s="2">
        <v>0</v>
      </c>
      <c r="F399" s="2">
        <v>0</v>
      </c>
      <c r="G399" s="3">
        <f t="shared" si="12"/>
        <v>27977.41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310745.69</v>
      </c>
      <c r="E407" s="2">
        <v>0</v>
      </c>
      <c r="F407" s="2">
        <v>0</v>
      </c>
      <c r="G407" s="3">
        <f t="shared" si="12"/>
        <v>252325.50028000001</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310745.69</v>
      </c>
      <c r="E408" s="2">
        <v>0</v>
      </c>
      <c r="F408" s="2">
        <v>0</v>
      </c>
      <c r="G408" s="3">
        <f t="shared" si="12"/>
        <v>252946.99165999997</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297198.04000000004</v>
      </c>
      <c r="D413" s="2">
        <f>'PR-RAS'!E418</f>
        <v>676707.2</v>
      </c>
      <c r="E413" s="2">
        <v>0</v>
      </c>
      <c r="F413" s="2">
        <v>0</v>
      </c>
      <c r="G413" s="3">
        <f t="shared" si="12"/>
        <v>680052.32527999999</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2521276.33</v>
      </c>
      <c r="D417" s="2">
        <f>'PR-RAS'!E422</f>
        <v>2617216.02</v>
      </c>
      <c r="E417" s="2">
        <v>0</v>
      </c>
      <c r="F417" s="2">
        <v>0</v>
      </c>
      <c r="G417" s="3">
        <f t="shared" si="12"/>
        <v>3226374.6819199999</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2315160.4500000002</v>
      </c>
      <c r="D418" s="2">
        <f>'PR-RAS'!E423</f>
        <v>3543466.2100000009</v>
      </c>
      <c r="E418" s="2">
        <v>0</v>
      </c>
      <c r="F418" s="2">
        <v>0</v>
      </c>
      <c r="G418" s="3">
        <f t="shared" si="12"/>
        <v>3920672.7267900002</v>
      </c>
      <c r="H418" s="3">
        <f t="shared" si="13"/>
        <v>0.66000000108033419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206115.87999999989</v>
      </c>
      <c r="D419" s="2">
        <f>'PR-RAS'!E424</f>
        <v>0</v>
      </c>
      <c r="E419" s="2">
        <v>0</v>
      </c>
      <c r="F419" s="2">
        <v>0</v>
      </c>
      <c r="G419" s="3">
        <f t="shared" si="12"/>
        <v>86156.437839999955</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926250.19000000088</v>
      </c>
      <c r="E420" s="2">
        <v>0</v>
      </c>
      <c r="F420" s="2">
        <v>0</v>
      </c>
      <c r="G420" s="3">
        <f t="shared" si="12"/>
        <v>776197.65922000073</v>
      </c>
      <c r="H420" s="3">
        <f t="shared" si="13"/>
        <v>0.19000000087544322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778629.54</v>
      </c>
      <c r="D421" s="2">
        <f>'PR-RAS'!E426</f>
        <v>1011904.13</v>
      </c>
      <c r="E421" s="2">
        <v>0</v>
      </c>
      <c r="F421" s="2">
        <v>0</v>
      </c>
      <c r="G421" s="3">
        <f t="shared" si="12"/>
        <v>1177023.8759999999</v>
      </c>
      <c r="H421" s="3">
        <f t="shared" si="13"/>
        <v>0.58999999996740371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951662.88</v>
      </c>
      <c r="D423" s="2">
        <f>'PR-RAS'!E428</f>
        <v>740151.61</v>
      </c>
      <c r="E423" s="2">
        <v>0</v>
      </c>
      <c r="F423" s="2">
        <v>0</v>
      </c>
      <c r="G423" s="3">
        <f t="shared" si="12"/>
        <v>1026289.6942</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2521276.33</v>
      </c>
      <c r="D637" s="2">
        <f>'PR-RAS'!E643</f>
        <v>2617216.02</v>
      </c>
      <c r="E637" s="2">
        <v>0</v>
      </c>
      <c r="F637" s="2">
        <v>0</v>
      </c>
      <c r="G637" s="3">
        <f t="shared" si="14"/>
        <v>4932630.5233199997</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2315160.4500000002</v>
      </c>
      <c r="D638" s="2">
        <f>'PR-RAS'!E644</f>
        <v>3543466.2100000009</v>
      </c>
      <c r="E638" s="2">
        <v>0</v>
      </c>
      <c r="F638" s="2">
        <v>0</v>
      </c>
      <c r="G638" s="3">
        <f t="shared" si="14"/>
        <v>5989133.1581900008</v>
      </c>
      <c r="H638" s="3">
        <f t="shared" si="15"/>
        <v>0.66000000108033419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206115.87999999989</v>
      </c>
      <c r="D639" s="2">
        <f>'PR-RAS'!E645</f>
        <v>0</v>
      </c>
      <c r="E639" s="2">
        <v>0</v>
      </c>
      <c r="F639" s="2">
        <v>0</v>
      </c>
      <c r="G639" s="3">
        <f t="shared" si="14"/>
        <v>131501.93143999993</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926250.19000000088</v>
      </c>
      <c r="E640" s="2">
        <v>0</v>
      </c>
      <c r="F640" s="2">
        <v>0</v>
      </c>
      <c r="G640" s="3">
        <f t="shared" si="14"/>
        <v>1183747.7428200012</v>
      </c>
      <c r="H640" s="3">
        <f t="shared" si="15"/>
        <v>0.19000000087544322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778629.54</v>
      </c>
      <c r="D641" s="2">
        <f>'PR-RAS'!E647</f>
        <v>1011904.13</v>
      </c>
      <c r="E641" s="2">
        <v>0</v>
      </c>
      <c r="F641" s="2">
        <v>0</v>
      </c>
      <c r="G641" s="3">
        <f t="shared" si="14"/>
        <v>1793560.1919999998</v>
      </c>
      <c r="H641" s="3">
        <f t="shared" si="15"/>
        <v>0.58999999996740371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984745.41999999993</v>
      </c>
      <c r="D643" s="2">
        <f>'PR-RAS'!E649</f>
        <v>85653.939999999129</v>
      </c>
      <c r="E643" s="2">
        <v>0</v>
      </c>
      <c r="F643" s="2">
        <v>0</v>
      </c>
      <c r="G643" s="3">
        <f t="shared" si="14"/>
        <v>742186.21859999886</v>
      </c>
      <c r="H643" s="3">
        <f t="shared" si="15"/>
        <v>0.4800000007962808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6484.41</v>
      </c>
      <c r="D645" s="2">
        <f>'PR-RAS'!E651</f>
        <v>0</v>
      </c>
      <c r="E645" s="2">
        <v>0</v>
      </c>
      <c r="F645" s="2">
        <v>0</v>
      </c>
      <c r="G645" s="3">
        <f t="shared" si="14"/>
        <v>4175.9600399999999</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821363.11</v>
      </c>
      <c r="D646" s="2">
        <f>'PR-RAS'!E653</f>
        <v>1017977.8500000001</v>
      </c>
      <c r="E646" s="2">
        <v>0</v>
      </c>
      <c r="F646" s="2">
        <v>0</v>
      </c>
      <c r="G646" s="3">
        <f t="shared" si="14"/>
        <v>1842970.6324500002</v>
      </c>
      <c r="H646" s="3">
        <f t="shared" si="15"/>
        <v>0.2599999998928979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2544971.5499999998</v>
      </c>
      <c r="D647" s="2">
        <f>'PR-RAS'!E654</f>
        <v>2729183.56</v>
      </c>
      <c r="E647" s="2">
        <v>0</v>
      </c>
      <c r="F647" s="2">
        <v>0</v>
      </c>
      <c r="G647" s="3">
        <f t="shared" si="14"/>
        <v>5170156.78082</v>
      </c>
      <c r="H647" s="3">
        <f t="shared" si="15"/>
        <v>0.89000000013038516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2348326.42</v>
      </c>
      <c r="D648" s="2">
        <f>'PR-RAS'!E655</f>
        <v>3574253.72</v>
      </c>
      <c r="E648" s="2">
        <v>0</v>
      </c>
      <c r="F648" s="2">
        <v>0</v>
      </c>
      <c r="G648" s="3">
        <f t="shared" si="14"/>
        <v>6144451.5074199997</v>
      </c>
      <c r="H648" s="3">
        <f t="shared" si="15"/>
        <v>0.69999999972060323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1018008.2399999998</v>
      </c>
      <c r="D649" s="2">
        <f>'PR-RAS'!E656</f>
        <v>172907.68999999994</v>
      </c>
      <c r="E649" s="2">
        <v>0</v>
      </c>
      <c r="F649" s="2">
        <v>0</v>
      </c>
      <c r="G649" s="3">
        <f t="shared" si="14"/>
        <v>883757.70575999981</v>
      </c>
      <c r="H649" s="3">
        <f t="shared" si="15"/>
        <v>0.54999999981373549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11</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68972.12</v>
      </c>
      <c r="D655" s="2">
        <f>'PR-RAS'!E662</f>
        <v>76630.98</v>
      </c>
      <c r="E655" s="2">
        <v>0</v>
      </c>
      <c r="F655" s="2">
        <v>0</v>
      </c>
      <c r="G655" s="3">
        <f t="shared" si="14"/>
        <v>145341.08832000001</v>
      </c>
      <c r="H655" s="3">
        <f t="shared" si="15"/>
        <v>0.13999999999941792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40417.57</v>
      </c>
      <c r="E656" s="2">
        <v>0</v>
      </c>
      <c r="F656" s="2">
        <v>0</v>
      </c>
      <c r="G656" s="3">
        <f t="shared" ref="G656:G657" si="16">(B656/1000)*(C656*1+D656*2)</f>
        <v>52947.0167</v>
      </c>
      <c r="H656" s="3">
        <f t="shared" ref="H656:H657" si="17">ABS(C656-ROUND(C656,0))+ABS(D656-ROUND(D656,0))</f>
        <v>0.43000000000029104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40000</v>
      </c>
      <c r="E663" s="2">
        <v>0</v>
      </c>
      <c r="F663" s="2">
        <v>0</v>
      </c>
      <c r="G663" s="3">
        <f t="shared" si="14"/>
        <v>52960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9.91</v>
      </c>
      <c r="E705" s="2">
        <v>0</v>
      </c>
      <c r="F705" s="2">
        <v>0</v>
      </c>
      <c r="G705" s="3">
        <f t="shared" si="20"/>
        <v>13.953279999999999</v>
      </c>
      <c r="H705" s="3">
        <f t="shared" si="21"/>
        <v>8.9999999999999858E-2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120041.84</v>
      </c>
      <c r="E715" s="2">
        <v>0</v>
      </c>
      <c r="F715" s="2">
        <v>0</v>
      </c>
      <c r="G715" s="3">
        <f t="shared" ref="G715:G716" si="22">(B715/1000)*(C715*1+D715*2)</f>
        <v>171419.74751999998</v>
      </c>
      <c r="H715" s="3">
        <f t="shared" ref="H715:H716" si="23">ABS(C715-ROUND(C715,0))+ABS(D715-ROUND(D715,0))</f>
        <v>0.16000000000349246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6498.8</v>
      </c>
      <c r="D727" s="2">
        <f>'PR-RAS'!E734</f>
        <v>7205</v>
      </c>
      <c r="E727" s="2">
        <v>0</v>
      </c>
      <c r="F727" s="2">
        <v>0</v>
      </c>
      <c r="G727" s="3">
        <f t="shared" si="14"/>
        <v>15179.788799999998</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1000</v>
      </c>
      <c r="D730" s="2">
        <f>'PR-RAS'!E737</f>
        <v>0</v>
      </c>
      <c r="E730" s="2">
        <v>0</v>
      </c>
      <c r="F730" s="2">
        <v>0</v>
      </c>
      <c r="G730" s="3">
        <f t="shared" si="14"/>
        <v>729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19165.75</v>
      </c>
      <c r="D731" s="2">
        <f>'PR-RAS'!E738</f>
        <v>14343.36</v>
      </c>
      <c r="E731" s="2">
        <v>0</v>
      </c>
      <c r="F731" s="2">
        <v>0</v>
      </c>
      <c r="G731" s="3">
        <f t="shared" si="14"/>
        <v>34932.303099999997</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3715.74</v>
      </c>
      <c r="D734" s="2">
        <f>'PR-RAS'!E741</f>
        <v>6688.44</v>
      </c>
      <c r="E734" s="2">
        <v>0</v>
      </c>
      <c r="F734" s="2">
        <v>0</v>
      </c>
      <c r="G734" s="3">
        <f t="shared" si="14"/>
        <v>12528.890459999999</v>
      </c>
      <c r="H734" s="3">
        <f t="shared" si="15"/>
        <v>0.6999999999998181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5098.32</v>
      </c>
      <c r="D839" s="2">
        <f>'PR-RAS'!E846</f>
        <v>8686.7999999999993</v>
      </c>
      <c r="E839" s="2">
        <v>0</v>
      </c>
      <c r="F839" s="2">
        <v>0</v>
      </c>
      <c r="G839" s="3">
        <f t="shared" si="34"/>
        <v>18831.468959999998</v>
      </c>
      <c r="H839" s="3">
        <f t="shared" si="35"/>
        <v>0.52000000000043656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19591.16</v>
      </c>
      <c r="D841" s="2">
        <f>'PR-RAS'!E848</f>
        <v>44085.59</v>
      </c>
      <c r="E841" s="2">
        <v>0</v>
      </c>
      <c r="F841" s="2">
        <v>0</v>
      </c>
      <c r="G841" s="3">
        <f t="shared" si="34"/>
        <v>90520.36559999999</v>
      </c>
      <c r="H841" s="3">
        <f t="shared" si="35"/>
        <v>0.57000000000334694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43874.39</v>
      </c>
      <c r="D844" s="2">
        <f>'PR-RAS'!E851</f>
        <v>58074</v>
      </c>
      <c r="E844" s="2">
        <v>0</v>
      </c>
      <c r="F844" s="2">
        <v>0</v>
      </c>
      <c r="G844" s="3">
        <f t="shared" si="34"/>
        <v>134898.87476999999</v>
      </c>
      <c r="H844" s="3">
        <f t="shared" si="35"/>
        <v>0.38999999999941792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12299579.129999999</v>
      </c>
      <c r="D1011" s="7">
        <f>BILANCA!E6</f>
        <v>11712976.040000001</v>
      </c>
      <c r="E1011" s="7">
        <v>0</v>
      </c>
      <c r="F1011" s="7">
        <v>0</v>
      </c>
      <c r="G1011" s="8">
        <f t="shared" ref="G1011:G1306" si="38">B1011/1000*C1011+B1011/500*D1011</f>
        <v>35725.531210000001</v>
      </c>
      <c r="H1011" s="8">
        <f t="shared" si="35"/>
        <v>0.16999999992549419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10013206.969999999</v>
      </c>
      <c r="D1012" s="2">
        <f>BILANCA!E7</f>
        <v>10480321.470000001</v>
      </c>
      <c r="E1012" s="2">
        <v>0</v>
      </c>
      <c r="F1012" s="2">
        <v>0</v>
      </c>
      <c r="G1012" s="3">
        <f t="shared" si="38"/>
        <v>61947.699820000002</v>
      </c>
      <c r="H1012" s="3">
        <f t="shared" si="35"/>
        <v>0.50000000186264515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4584596.8899999997</v>
      </c>
      <c r="D1013" s="2">
        <f>BILANCA!E8</f>
        <v>4647127.8599999994</v>
      </c>
      <c r="E1013" s="2">
        <v>0</v>
      </c>
      <c r="F1013" s="2">
        <v>0</v>
      </c>
      <c r="G1013" s="3">
        <f t="shared" si="38"/>
        <v>41636.557829999991</v>
      </c>
      <c r="H1013" s="3">
        <f t="shared" si="35"/>
        <v>0.25000000093132257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4583420.83</v>
      </c>
      <c r="D1014" s="2">
        <f>BILANCA!E9</f>
        <v>4647127.84</v>
      </c>
      <c r="E1014" s="2">
        <v>0</v>
      </c>
      <c r="F1014" s="2">
        <v>0</v>
      </c>
      <c r="G1014" s="3">
        <f t="shared" si="38"/>
        <v>55510.706040000005</v>
      </c>
      <c r="H1014" s="3">
        <f t="shared" si="35"/>
        <v>0.33000000007450581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1176.06</v>
      </c>
      <c r="D1015" s="2">
        <f>BILANCA!E10</f>
        <v>1.999999999998181E-2</v>
      </c>
      <c r="E1015" s="2">
        <v>0</v>
      </c>
      <c r="F1015" s="2">
        <v>0</v>
      </c>
      <c r="G1015" s="3">
        <f t="shared" si="38"/>
        <v>5.8804999999999996</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5341939.8199999994</v>
      </c>
      <c r="D1017" s="2">
        <f>BILANCA!E12</f>
        <v>5565219.5499999998</v>
      </c>
      <c r="E1017" s="2">
        <v>0</v>
      </c>
      <c r="F1017" s="2">
        <v>0</v>
      </c>
      <c r="G1017" s="3">
        <f t="shared" si="38"/>
        <v>115306.65243999999</v>
      </c>
      <c r="H1017" s="3">
        <f t="shared" si="35"/>
        <v>0.63000000081956387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5119690.6899999995</v>
      </c>
      <c r="D1018" s="2">
        <f>BILANCA!E13</f>
        <v>5349430.55</v>
      </c>
      <c r="E1018" s="2">
        <v>0</v>
      </c>
      <c r="F1018" s="2">
        <v>0</v>
      </c>
      <c r="G1018" s="3">
        <f t="shared" si="38"/>
        <v>126548.41432</v>
      </c>
      <c r="H1018" s="3">
        <f t="shared" si="35"/>
        <v>0.76000000070780516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1554684.54</v>
      </c>
      <c r="D1020" s="2">
        <f>BILANCA!E15</f>
        <v>1554684.54</v>
      </c>
      <c r="E1020" s="2">
        <v>0</v>
      </c>
      <c r="F1020" s="2">
        <v>0</v>
      </c>
      <c r="G1020" s="3">
        <f t="shared" si="38"/>
        <v>46640.536200000002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1347009.35</v>
      </c>
      <c r="D1021" s="2">
        <f>BILANCA!E16</f>
        <v>1574728.74</v>
      </c>
      <c r="E1021" s="2">
        <v>0</v>
      </c>
      <c r="F1021" s="2">
        <v>0</v>
      </c>
      <c r="G1021" s="3">
        <f t="shared" si="38"/>
        <v>49461.135129999995</v>
      </c>
      <c r="H1021" s="3">
        <f t="shared" si="35"/>
        <v>0.61000000010244548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2840889.13</v>
      </c>
      <c r="D1022" s="2">
        <f>BILANCA!E17</f>
        <v>2953522.39</v>
      </c>
      <c r="E1022" s="2">
        <v>0</v>
      </c>
      <c r="F1022" s="2">
        <v>0</v>
      </c>
      <c r="G1022" s="3">
        <f t="shared" si="38"/>
        <v>104975.20692</v>
      </c>
      <c r="H1022" s="3">
        <f t="shared" si="35"/>
        <v>0.52000000001862645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622892.32999999996</v>
      </c>
      <c r="D1023" s="2">
        <f>BILANCA!E18</f>
        <v>733505.12</v>
      </c>
      <c r="E1023" s="2">
        <v>0</v>
      </c>
      <c r="F1023" s="2">
        <v>0</v>
      </c>
      <c r="G1023" s="3">
        <f t="shared" si="38"/>
        <v>27168.733409999997</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63948.830000000016</v>
      </c>
      <c r="D1024" s="2">
        <f>BILANCA!E19</f>
        <v>143429.72000000006</v>
      </c>
      <c r="E1024" s="2">
        <v>0</v>
      </c>
      <c r="F1024" s="2">
        <v>0</v>
      </c>
      <c r="G1024" s="3">
        <f t="shared" si="38"/>
        <v>4911.3157800000017</v>
      </c>
      <c r="H1024" s="3">
        <f t="shared" si="35"/>
        <v>0.44999999992433004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55295.17</v>
      </c>
      <c r="D1025" s="2">
        <f>BILANCA!E20</f>
        <v>55295.21</v>
      </c>
      <c r="E1025" s="2">
        <v>0</v>
      </c>
      <c r="F1025" s="2">
        <v>0</v>
      </c>
      <c r="G1025" s="3">
        <f t="shared" si="38"/>
        <v>2488.2838499999998</v>
      </c>
      <c r="H1025" s="3">
        <f t="shared" si="35"/>
        <v>0.37999999999738066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16410.93</v>
      </c>
      <c r="D1026" s="2">
        <f>BILANCA!E21</f>
        <v>16410.93</v>
      </c>
      <c r="E1026" s="2">
        <v>0</v>
      </c>
      <c r="F1026" s="2">
        <v>0</v>
      </c>
      <c r="G1026" s="3">
        <f t="shared" si="38"/>
        <v>787.72464000000002</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81533.700000000012</v>
      </c>
      <c r="E1027" s="2">
        <v>0</v>
      </c>
      <c r="F1027" s="2">
        <v>0</v>
      </c>
      <c r="G1027" s="3">
        <f t="shared" si="38"/>
        <v>2772.1458000000007</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138546.84</v>
      </c>
      <c r="D1031" s="2">
        <f>BILANCA!E26</f>
        <v>158571.84</v>
      </c>
      <c r="E1031" s="2">
        <v>0</v>
      </c>
      <c r="F1031" s="2">
        <v>0</v>
      </c>
      <c r="G1031" s="3">
        <f t="shared" si="38"/>
        <v>9569.5009200000004</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146304.10999999999</v>
      </c>
      <c r="D1033" s="2">
        <f>BILANCA!E28</f>
        <v>168381.96</v>
      </c>
      <c r="E1033" s="2">
        <v>0</v>
      </c>
      <c r="F1033" s="2">
        <v>0</v>
      </c>
      <c r="G1033" s="3">
        <f t="shared" si="38"/>
        <v>11110.564689999999</v>
      </c>
      <c r="H1033" s="3">
        <f t="shared" si="35"/>
        <v>0.14999999999417923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11373.3</v>
      </c>
      <c r="D1034" s="2">
        <f>BILANCA!E29</f>
        <v>8851.9599999999991</v>
      </c>
      <c r="E1034" s="2">
        <v>0</v>
      </c>
      <c r="F1034" s="2">
        <v>0</v>
      </c>
      <c r="G1034" s="3">
        <f t="shared" si="38"/>
        <v>697.85328000000004</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22951.3</v>
      </c>
      <c r="D1035" s="2">
        <f>BILANCA!E30</f>
        <v>22951.3</v>
      </c>
      <c r="E1035" s="2">
        <v>0</v>
      </c>
      <c r="F1035" s="2">
        <v>0</v>
      </c>
      <c r="G1035" s="3">
        <f t="shared" si="38"/>
        <v>1721.3475000000001</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11578</v>
      </c>
      <c r="D1039" s="2">
        <f>BILANCA!E34</f>
        <v>14099.34</v>
      </c>
      <c r="E1039" s="2">
        <v>0</v>
      </c>
      <c r="F1039" s="2">
        <v>0</v>
      </c>
      <c r="G1039" s="3">
        <f t="shared" si="38"/>
        <v>1153.5237200000001</v>
      </c>
      <c r="H1039" s="3">
        <f t="shared" si="35"/>
        <v>0.34000000000014552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146927</v>
      </c>
      <c r="D1050" s="2">
        <f>BILANCA!E45</f>
        <v>63507.319999999949</v>
      </c>
      <c r="E1050" s="2">
        <v>0</v>
      </c>
      <c r="F1050" s="2">
        <v>0</v>
      </c>
      <c r="G1050" s="3">
        <f t="shared" si="38"/>
        <v>10957.665599999997</v>
      </c>
      <c r="H1050" s="3">
        <f t="shared" si="35"/>
        <v>0.31999999994877726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329320.78999999998</v>
      </c>
      <c r="D1053" s="2">
        <f>BILANCA!E48</f>
        <v>329320.78999999998</v>
      </c>
      <c r="E1053" s="2">
        <v>0</v>
      </c>
      <c r="F1053" s="2">
        <v>0</v>
      </c>
      <c r="G1053" s="3">
        <f t="shared" si="38"/>
        <v>42482.381909999996</v>
      </c>
      <c r="H1053" s="3">
        <f t="shared" si="35"/>
        <v>0.42000000004190952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342374.04</v>
      </c>
      <c r="D1054" s="2">
        <f>BILANCA!E49</f>
        <v>352184.04</v>
      </c>
      <c r="E1054" s="2">
        <v>0</v>
      </c>
      <c r="F1054" s="2">
        <v>0</v>
      </c>
      <c r="G1054" s="3">
        <f t="shared" si="38"/>
        <v>46056.653279999999</v>
      </c>
      <c r="H1054" s="3">
        <f t="shared" si="35"/>
        <v>7.9999999958090484E-2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524767.82999999996</v>
      </c>
      <c r="D1055" s="2">
        <f>BILANCA!E50</f>
        <v>617997.51</v>
      </c>
      <c r="E1055" s="2">
        <v>0</v>
      </c>
      <c r="F1055" s="2">
        <v>0</v>
      </c>
      <c r="G1055" s="3">
        <f t="shared" si="38"/>
        <v>79234.328249999991</v>
      </c>
      <c r="H1055" s="3">
        <f t="shared" si="35"/>
        <v>0.66000000003259629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381.48</v>
      </c>
      <c r="D1059" s="2">
        <f>BILANCA!E54</f>
        <v>381.48</v>
      </c>
      <c r="E1059" s="2">
        <v>0</v>
      </c>
      <c r="F1059" s="2">
        <v>0</v>
      </c>
      <c r="G1059" s="3">
        <f t="shared" si="38"/>
        <v>56.077560000000005</v>
      </c>
      <c r="H1059" s="3">
        <f t="shared" si="35"/>
        <v>0.96000000000003638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381.48</v>
      </c>
      <c r="D1060" s="2">
        <f>BILANCA!E55</f>
        <v>381.48</v>
      </c>
      <c r="E1060" s="2">
        <v>0</v>
      </c>
      <c r="F1060" s="2">
        <v>0</v>
      </c>
      <c r="G1060" s="3">
        <f t="shared" si="38"/>
        <v>57.222000000000008</v>
      </c>
      <c r="H1060" s="3">
        <f t="shared" si="35"/>
        <v>0.96000000000003638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86670.26</v>
      </c>
      <c r="D1061" s="2">
        <f>BILANCA!E56</f>
        <v>267974.06</v>
      </c>
      <c r="E1061" s="2">
        <v>0</v>
      </c>
      <c r="F1061" s="2">
        <v>0</v>
      </c>
      <c r="G1061" s="3">
        <f t="shared" si="38"/>
        <v>31753.537379999994</v>
      </c>
      <c r="H1061" s="3">
        <f t="shared" si="35"/>
        <v>0.319999999992433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86670.26</v>
      </c>
      <c r="D1062" s="2">
        <f>BILANCA!E57</f>
        <v>247949.06</v>
      </c>
      <c r="E1062" s="2">
        <v>0</v>
      </c>
      <c r="F1062" s="2">
        <v>0</v>
      </c>
      <c r="G1062" s="3">
        <f t="shared" si="38"/>
        <v>30293.555759999999</v>
      </c>
      <c r="H1062" s="3">
        <f t="shared" si="35"/>
        <v>0.319999999992433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20025</v>
      </c>
      <c r="E1063" s="2">
        <v>0</v>
      </c>
      <c r="F1063" s="2">
        <v>0</v>
      </c>
      <c r="G1063" s="3">
        <f t="shared" si="38"/>
        <v>2122.65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2286372.16</v>
      </c>
      <c r="D1074" s="2">
        <f>BILANCA!E69</f>
        <v>1232654.57</v>
      </c>
      <c r="E1074" s="2">
        <v>0</v>
      </c>
      <c r="F1074" s="2">
        <v>0</v>
      </c>
      <c r="G1074" s="3">
        <f t="shared" si="38"/>
        <v>304107.60320000001</v>
      </c>
      <c r="H1074" s="3">
        <f t="shared" si="3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1018008.24</v>
      </c>
      <c r="D1075" s="2">
        <f>BILANCA!E70</f>
        <v>172907.69</v>
      </c>
      <c r="E1075" s="2">
        <v>0</v>
      </c>
      <c r="F1075" s="2">
        <v>0</v>
      </c>
      <c r="G1075" s="3">
        <f t="shared" si="38"/>
        <v>88648.535300000003</v>
      </c>
      <c r="H1075" s="3">
        <f t="shared" si="35"/>
        <v>0.54999999998835847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1015751.95</v>
      </c>
      <c r="D1076" s="2">
        <f>BILANCA!E71</f>
        <v>170651.4</v>
      </c>
      <c r="E1076" s="2">
        <v>0</v>
      </c>
      <c r="F1076" s="2">
        <v>0</v>
      </c>
      <c r="G1076" s="3">
        <f t="shared" si="38"/>
        <v>89565.613500000007</v>
      </c>
      <c r="H1076" s="3">
        <f t="shared" si="35"/>
        <v>0.45000000004074536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1015751.95</v>
      </c>
      <c r="D1078" s="2">
        <f>BILANCA!E73</f>
        <v>170651.4</v>
      </c>
      <c r="E1078" s="2">
        <v>0</v>
      </c>
      <c r="F1078" s="2">
        <v>0</v>
      </c>
      <c r="G1078" s="3">
        <f t="shared" si="38"/>
        <v>92279.722999999998</v>
      </c>
      <c r="H1078" s="3">
        <f t="shared" si="35"/>
        <v>0.45000000004074536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2256.29</v>
      </c>
      <c r="D1081" s="2">
        <f>BILANCA!E76</f>
        <v>2256.29</v>
      </c>
      <c r="E1081" s="2">
        <v>0</v>
      </c>
      <c r="F1081" s="2">
        <v>0</v>
      </c>
      <c r="G1081" s="3">
        <f t="shared" si="38"/>
        <v>480.58976999999993</v>
      </c>
      <c r="H1081" s="3">
        <f t="shared" si="35"/>
        <v>0.57999999999992724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2256.29</v>
      </c>
      <c r="D1082" s="2">
        <f>BILANCA!E77</f>
        <v>2256.29</v>
      </c>
      <c r="E1082" s="2">
        <v>0</v>
      </c>
      <c r="F1082" s="2">
        <v>0</v>
      </c>
      <c r="G1082" s="3">
        <f t="shared" ref="G1082:G1084" si="39">B1082/1000*C1082+B1082/500*D1082</f>
        <v>487.35863999999998</v>
      </c>
      <c r="H1082" s="3">
        <f t="shared" ref="H1082:H1084" si="40">ABS(C1082-ROUND(C1082,0))+ABS(D1082-ROUND(D1082,0))</f>
        <v>0.57999999999992724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6297.0199999999995</v>
      </c>
      <c r="D1087" s="2">
        <f>BILANCA!E82</f>
        <v>7829.98</v>
      </c>
      <c r="E1087" s="2">
        <v>0</v>
      </c>
      <c r="F1087" s="2">
        <v>0</v>
      </c>
      <c r="G1087" s="3">
        <f t="shared" si="38"/>
        <v>1690.6874599999999</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769.91</v>
      </c>
      <c r="D1090" s="2">
        <f>BILANCA!E85</f>
        <v>1342.0700000000002</v>
      </c>
      <c r="E1090" s="2">
        <v>0</v>
      </c>
      <c r="F1090" s="2">
        <v>0</v>
      </c>
      <c r="G1090" s="3">
        <f t="shared" si="38"/>
        <v>276.32400000000001</v>
      </c>
      <c r="H1090" s="3">
        <f t="shared" si="35"/>
        <v>0.16000000000019554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5527.11</v>
      </c>
      <c r="D1092" s="2">
        <f>BILANCA!E87</f>
        <v>6487.91</v>
      </c>
      <c r="E1092" s="2">
        <v>0</v>
      </c>
      <c r="F1092" s="2">
        <v>0</v>
      </c>
      <c r="G1092" s="3">
        <f t="shared" si="38"/>
        <v>1517.24026</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867.77000000000044</v>
      </c>
      <c r="E1124" s="2">
        <v>0</v>
      </c>
      <c r="F1124" s="2">
        <v>0</v>
      </c>
      <c r="G1124" s="3">
        <f t="shared" si="38"/>
        <v>197.85156000000012</v>
      </c>
      <c r="H1124" s="3">
        <f t="shared" si="41"/>
        <v>0.22999999999956344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867.77000000000044</v>
      </c>
      <c r="E1132" s="2">
        <v>0</v>
      </c>
      <c r="F1132" s="2">
        <v>0</v>
      </c>
      <c r="G1132" s="3">
        <f t="shared" si="38"/>
        <v>211.73588000000009</v>
      </c>
      <c r="H1132" s="3">
        <f t="shared" si="41"/>
        <v>0.22999999999956344</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867.77000000000044</v>
      </c>
      <c r="E1138" s="2">
        <v>0</v>
      </c>
      <c r="F1138" s="2">
        <v>0</v>
      </c>
      <c r="G1138" s="3">
        <f t="shared" si="38"/>
        <v>222.14912000000012</v>
      </c>
      <c r="H1138" s="3">
        <f t="shared" si="41"/>
        <v>0.22999999999956344</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299966.82</v>
      </c>
      <c r="D1140" s="2">
        <f>BILANCA!E135</f>
        <v>299966.82</v>
      </c>
      <c r="E1140" s="2">
        <v>0</v>
      </c>
      <c r="F1140" s="2">
        <v>0</v>
      </c>
      <c r="G1140" s="3">
        <f t="shared" si="38"/>
        <v>116987.0598</v>
      </c>
      <c r="H1140" s="3">
        <f t="shared" si="41"/>
        <v>0.35999999998603016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299966.82</v>
      </c>
      <c r="D1141" s="2">
        <f>BILANCA!E136</f>
        <v>299966.82</v>
      </c>
      <c r="E1141" s="2">
        <v>0</v>
      </c>
      <c r="F1141" s="2">
        <v>0</v>
      </c>
      <c r="G1141" s="3">
        <f t="shared" si="38"/>
        <v>117886.96026000001</v>
      </c>
      <c r="H1141" s="3">
        <f t="shared" si="41"/>
        <v>0.35999999998603016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299966.82</v>
      </c>
      <c r="D1145" s="2">
        <f>BILANCA!E140</f>
        <v>299966.82</v>
      </c>
      <c r="E1145" s="2">
        <v>0</v>
      </c>
      <c r="F1145" s="2">
        <v>0</v>
      </c>
      <c r="G1145" s="3">
        <f t="shared" si="38"/>
        <v>121486.56210000001</v>
      </c>
      <c r="H1145" s="3">
        <f t="shared" si="41"/>
        <v>0.35999999998603016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955615.66999999993</v>
      </c>
      <c r="D1152" s="2">
        <f>BILANCA!E147</f>
        <v>751082.31</v>
      </c>
      <c r="E1152" s="2">
        <v>0</v>
      </c>
      <c r="F1152" s="2">
        <v>0</v>
      </c>
      <c r="G1152" s="3">
        <f t="shared" si="38"/>
        <v>349004.80117999995</v>
      </c>
      <c r="H1152" s="3">
        <f t="shared" si="41"/>
        <v>0.64000000013038516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149368.74</v>
      </c>
      <c r="D1153" s="2">
        <f>BILANCA!E148</f>
        <v>183570.66</v>
      </c>
      <c r="E1153" s="2">
        <v>0</v>
      </c>
      <c r="F1153" s="2">
        <v>0</v>
      </c>
      <c r="G1153" s="3">
        <f t="shared" si="38"/>
        <v>73860.938579999987</v>
      </c>
      <c r="H1153" s="3">
        <f t="shared" si="41"/>
        <v>0.60000000000582077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224281.31</v>
      </c>
      <c r="D1164" s="2">
        <f>BILANCA!E159</f>
        <v>75906.740000000005</v>
      </c>
      <c r="E1164" s="2">
        <v>0</v>
      </c>
      <c r="F1164" s="2">
        <v>0</v>
      </c>
      <c r="G1164" s="3">
        <f t="shared" si="38"/>
        <v>57918.597659999999</v>
      </c>
      <c r="H1164" s="3">
        <f t="shared" si="41"/>
        <v>0.569999999992433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581965.62</v>
      </c>
      <c r="D1165" s="2">
        <f>BILANCA!E160</f>
        <v>491604.91</v>
      </c>
      <c r="E1165" s="2">
        <v>0</v>
      </c>
      <c r="F1165" s="2">
        <v>0</v>
      </c>
      <c r="G1165" s="3">
        <f t="shared" si="38"/>
        <v>242602.19319999998</v>
      </c>
      <c r="H1165" s="3">
        <f t="shared" si="41"/>
        <v>0.47000000003026798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6484.41</v>
      </c>
      <c r="D1176" s="2">
        <f>BILANCA!E171</f>
        <v>0</v>
      </c>
      <c r="E1176" s="2">
        <v>0</v>
      </c>
      <c r="F1176" s="2">
        <v>0</v>
      </c>
      <c r="G1176" s="3">
        <f t="shared" si="38"/>
        <v>1076.4120600000001</v>
      </c>
      <c r="H1176" s="3">
        <f t="shared" si="41"/>
        <v>0.40999999999985448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6484.41</v>
      </c>
      <c r="D1179" s="2">
        <f>BILANCA!E174</f>
        <v>0</v>
      </c>
      <c r="E1179" s="2">
        <v>0</v>
      </c>
      <c r="F1179" s="2">
        <v>0</v>
      </c>
      <c r="G1179" s="3">
        <f t="shared" si="38"/>
        <v>1095.86529</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12299579.130000001</v>
      </c>
      <c r="D1180" s="2">
        <f>BILANCA!E176</f>
        <v>11712976.039999999</v>
      </c>
      <c r="E1180" s="2">
        <v>0</v>
      </c>
      <c r="F1180" s="2">
        <v>0</v>
      </c>
      <c r="G1180" s="3">
        <f t="shared" si="38"/>
        <v>6073340.3057000004</v>
      </c>
      <c r="H1180" s="3">
        <f t="shared" si="41"/>
        <v>0.16999999992549419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24854.97</v>
      </c>
      <c r="D1181" s="2">
        <f>BILANCA!E177</f>
        <v>75198.17</v>
      </c>
      <c r="E1181" s="2">
        <v>0</v>
      </c>
      <c r="F1181" s="2">
        <v>0</v>
      </c>
      <c r="G1181" s="3">
        <f t="shared" si="38"/>
        <v>29967.974010000002</v>
      </c>
      <c r="H1181" s="3">
        <f t="shared" si="41"/>
        <v>0.19999999999708962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9832.84</v>
      </c>
      <c r="D1182" s="2">
        <f>BILANCA!E178</f>
        <v>59816.04</v>
      </c>
      <c r="E1182" s="2">
        <v>0</v>
      </c>
      <c r="F1182" s="2">
        <v>0</v>
      </c>
      <c r="G1182" s="3">
        <f t="shared" si="38"/>
        <v>22267.966239999998</v>
      </c>
      <c r="H1182" s="3">
        <f t="shared" si="41"/>
        <v>0.2000000000007276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1513.78</v>
      </c>
      <c r="D1183" s="2">
        <f>BILANCA!E179</f>
        <v>23395.239999999998</v>
      </c>
      <c r="E1183" s="2">
        <v>0</v>
      </c>
      <c r="F1183" s="2">
        <v>0</v>
      </c>
      <c r="G1183" s="3">
        <f t="shared" si="38"/>
        <v>8356.6369799999993</v>
      </c>
      <c r="H1183" s="3">
        <f t="shared" si="41"/>
        <v>0.45999999999799002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26506.62</v>
      </c>
      <c r="E1184" s="2">
        <v>0</v>
      </c>
      <c r="F1184" s="2">
        <v>0</v>
      </c>
      <c r="G1184" s="3">
        <f t="shared" si="38"/>
        <v>9224.3037599999989</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3250</v>
      </c>
      <c r="E1199" s="2">
        <v>0</v>
      </c>
      <c r="F1199" s="2">
        <v>0</v>
      </c>
      <c r="G1199" s="3">
        <f t="shared" si="38"/>
        <v>1228.5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8319.06</v>
      </c>
      <c r="D1200" s="2">
        <f>BILANCA!E196</f>
        <v>6664.18</v>
      </c>
      <c r="E1200" s="2">
        <v>0</v>
      </c>
      <c r="F1200" s="2">
        <v>0</v>
      </c>
      <c r="G1200" s="3">
        <f t="shared" si="38"/>
        <v>4113.0097999999998</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15022.13</v>
      </c>
      <c r="D1201" s="2">
        <f>BILANCA!E197</f>
        <v>15382.13</v>
      </c>
      <c r="E1201" s="2">
        <v>0</v>
      </c>
      <c r="F1201" s="2">
        <v>0</v>
      </c>
      <c r="G1201" s="3">
        <f t="shared" si="38"/>
        <v>8745.2004899999993</v>
      </c>
      <c r="H1201" s="3">
        <f t="shared" si="41"/>
        <v>0.25999999999839929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15022.13</v>
      </c>
      <c r="D1203" s="2">
        <f>BILANCA!E199</f>
        <v>15382.13</v>
      </c>
      <c r="E1203" s="2">
        <v>0</v>
      </c>
      <c r="F1203" s="2">
        <v>0</v>
      </c>
      <c r="G1203" s="3">
        <f t="shared" si="44"/>
        <v>8836.7732699999997</v>
      </c>
      <c r="H1203" s="3">
        <f t="shared" si="45"/>
        <v>0.25999999999839929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12274724.16</v>
      </c>
      <c r="D1255" s="2">
        <f>BILANCA!E251</f>
        <v>11637777.869999999</v>
      </c>
      <c r="E1255" s="2">
        <v>0</v>
      </c>
      <c r="F1255" s="2">
        <v>0</v>
      </c>
      <c r="G1255" s="3">
        <f t="shared" si="38"/>
        <v>8709818.5755000003</v>
      </c>
      <c r="H1255" s="3">
        <f t="shared" si="41"/>
        <v>0.29000000096857548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10338315.859999999</v>
      </c>
      <c r="D1256" s="2">
        <f>BILANCA!E252</f>
        <v>10811972.32</v>
      </c>
      <c r="E1256" s="2">
        <v>0</v>
      </c>
      <c r="F1256" s="2">
        <v>0</v>
      </c>
      <c r="G1256" s="3">
        <f t="shared" si="38"/>
        <v>7862716.0829999996</v>
      </c>
      <c r="H1256" s="3">
        <f t="shared" si="41"/>
        <v>0.46000000089406967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10355779.869999999</v>
      </c>
      <c r="D1257" s="2">
        <f>BILANCA!E253</f>
        <v>10829436.33</v>
      </c>
      <c r="E1257" s="2">
        <v>0</v>
      </c>
      <c r="F1257" s="2">
        <v>0</v>
      </c>
      <c r="G1257" s="3">
        <f t="shared" si="38"/>
        <v>7907619.1749099996</v>
      </c>
      <c r="H1257" s="3">
        <f t="shared" si="41"/>
        <v>0.46000000089406967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17464.009999999998</v>
      </c>
      <c r="D1258" s="2">
        <f>BILANCA!E254</f>
        <v>17464.009999999998</v>
      </c>
      <c r="E1258" s="2">
        <v>0</v>
      </c>
      <c r="F1258" s="2">
        <v>0</v>
      </c>
      <c r="G1258" s="3">
        <f t="shared" si="38"/>
        <v>12993.223439999998</v>
      </c>
      <c r="H1258" s="3">
        <f t="shared" si="41"/>
        <v>1.9999999996798579E-2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984745.42</v>
      </c>
      <c r="D1259" s="2">
        <f>BILANCA!E255</f>
        <v>85653.94</v>
      </c>
      <c r="E1259" s="2">
        <v>0</v>
      </c>
      <c r="F1259" s="2">
        <v>0</v>
      </c>
      <c r="G1259" s="3">
        <f t="shared" si="38"/>
        <v>287857.27170000004</v>
      </c>
      <c r="H1259" s="3">
        <f t="shared" si="41"/>
        <v>0.48000000003958121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984745.42</v>
      </c>
      <c r="D1260" s="2">
        <f>BILANCA!E256</f>
        <v>85653.94</v>
      </c>
      <c r="E1260" s="2">
        <v>0</v>
      </c>
      <c r="F1260" s="2">
        <v>0</v>
      </c>
      <c r="G1260" s="3">
        <f t="shared" si="38"/>
        <v>289013.32500000001</v>
      </c>
      <c r="H1260" s="3">
        <f t="shared" si="41"/>
        <v>0.48000000003958121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984745.42</v>
      </c>
      <c r="D1261" s="2">
        <f>BILANCA!E257</f>
        <v>85653.94</v>
      </c>
      <c r="E1261" s="2">
        <v>0</v>
      </c>
      <c r="F1261" s="2">
        <v>0</v>
      </c>
      <c r="G1261" s="3">
        <f t="shared" si="38"/>
        <v>290169.37829999998</v>
      </c>
      <c r="H1261" s="3">
        <f t="shared" si="41"/>
        <v>0.48000000003958121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951662.88</v>
      </c>
      <c r="D1278" s="2">
        <f>BILANCA!E274</f>
        <v>740151.6100000001</v>
      </c>
      <c r="E1278" s="2">
        <v>0</v>
      </c>
      <c r="F1278" s="2">
        <v>0</v>
      </c>
      <c r="G1278" s="3">
        <f t="shared" si="38"/>
        <v>651766.91480000014</v>
      </c>
      <c r="H1278" s="3">
        <f t="shared" si="41"/>
        <v>0.5099999998928979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149368.75</v>
      </c>
      <c r="D1279" s="2">
        <f>BILANCA!E275</f>
        <v>183570.67</v>
      </c>
      <c r="E1279" s="2">
        <v>0</v>
      </c>
      <c r="F1279" s="2">
        <v>0</v>
      </c>
      <c r="G1279" s="3">
        <f t="shared" ref="G1279:G1294" si="48">B1279/1000*C1279+B1279/500*D1279</f>
        <v>138941.21421000001</v>
      </c>
      <c r="H1279" s="3">
        <f t="shared" ref="H1279:H1294" si="49">ABS(C1279-ROUND(C1279,0))+ABS(D1279-ROUND(D1279,0))</f>
        <v>0.57999999998719431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212665.49</v>
      </c>
      <c r="D1290" s="2">
        <f>BILANCA!E286</f>
        <v>64901</v>
      </c>
      <c r="E1290" s="2">
        <v>0</v>
      </c>
      <c r="F1290" s="2">
        <v>0</v>
      </c>
      <c r="G1290" s="3">
        <f t="shared" si="48"/>
        <v>95890.897200000007</v>
      </c>
      <c r="H1290" s="3">
        <f t="shared" si="49"/>
        <v>0.48999999999068677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582040.22</v>
      </c>
      <c r="D1291" s="2">
        <f>BILANCA!E287</f>
        <v>491679.51</v>
      </c>
      <c r="E1291" s="2">
        <v>0</v>
      </c>
      <c r="F1291" s="2">
        <v>0</v>
      </c>
      <c r="G1291" s="3">
        <f t="shared" si="48"/>
        <v>439877.18644000008</v>
      </c>
      <c r="H1291" s="3">
        <f t="shared" si="49"/>
        <v>0.7099999999627471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7588.42</v>
      </c>
      <c r="D1292" s="2">
        <f>BILANCA!E288</f>
        <v>0.43000000000029104</v>
      </c>
      <c r="E1292" s="2">
        <v>0</v>
      </c>
      <c r="F1292" s="2">
        <v>0</v>
      </c>
      <c r="G1292" s="3">
        <f t="shared" si="48"/>
        <v>2140.1769600000002</v>
      </c>
      <c r="H1292" s="3">
        <f t="shared" si="49"/>
        <v>0.8500000000003638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955615.67</v>
      </c>
      <c r="D1305" s="2">
        <f>BILANCA!E302</f>
        <v>751082.30999999994</v>
      </c>
      <c r="E1305" s="2">
        <v>0</v>
      </c>
      <c r="F1305" s="2">
        <v>0</v>
      </c>
      <c r="G1305" s="3">
        <f t="shared" si="38"/>
        <v>725045.18554999994</v>
      </c>
      <c r="H1305" s="3">
        <f t="shared" si="41"/>
        <v>0.63999999989755452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9.31</v>
      </c>
      <c r="D1311" s="2">
        <f>BILANCA!E308</f>
        <v>4834.0300000000007</v>
      </c>
      <c r="E1311" s="2">
        <v>0</v>
      </c>
      <c r="F1311" s="2">
        <v>0</v>
      </c>
      <c r="G1311" s="3">
        <f t="shared" si="52"/>
        <v>2912.8883700000001</v>
      </c>
      <c r="H1311" s="3">
        <f t="shared" si="41"/>
        <v>0.34000000000065533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2947.64</v>
      </c>
      <c r="D1312" s="2">
        <f>BILANCA!E309</f>
        <v>0</v>
      </c>
      <c r="E1312" s="2">
        <v>0</v>
      </c>
      <c r="F1312" s="2">
        <v>0</v>
      </c>
      <c r="G1312" s="3">
        <f t="shared" si="52"/>
        <v>890.18727999999999</v>
      </c>
      <c r="H1312" s="3">
        <f t="shared" si="41"/>
        <v>0.36000000000012733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1071.1199999999999</v>
      </c>
      <c r="D1314" s="2">
        <f>BILANCA!E311</f>
        <v>1071.1199999999999</v>
      </c>
      <c r="E1314" s="2">
        <v>0</v>
      </c>
      <c r="F1314" s="2">
        <v>0</v>
      </c>
      <c r="G1314" s="3">
        <f t="shared" si="52"/>
        <v>976.8614399999999</v>
      </c>
      <c r="H1314" s="3">
        <f t="shared" si="41"/>
        <v>0.23999999999978172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1499.04</v>
      </c>
      <c r="D1316" s="2">
        <f>BILANCA!E313</f>
        <v>582.76</v>
      </c>
      <c r="E1316" s="2">
        <v>0</v>
      </c>
      <c r="F1316" s="2">
        <v>0</v>
      </c>
      <c r="G1316" s="3">
        <f t="shared" ref="G1316:G1325" si="53">B1316/1000*C1316+B1316/500*D1316</f>
        <v>815.35536000000002</v>
      </c>
      <c r="H1316" s="3">
        <f t="shared" ref="H1316:H1325" si="54">ABS(C1316-ROUND(C1316,0))+ABS(D1316-ROUND(D1316,0))</f>
        <v>0.27999999999997272</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9832.84</v>
      </c>
      <c r="D1339" s="2">
        <f>BILANCA!E336</f>
        <v>0</v>
      </c>
      <c r="E1339" s="2">
        <v>0</v>
      </c>
      <c r="F1339" s="2">
        <v>0</v>
      </c>
      <c r="G1339" s="3">
        <f t="shared" si="52"/>
        <v>3235.0043600000004</v>
      </c>
      <c r="H1339" s="3">
        <f t="shared" si="41"/>
        <v>0.15999999999985448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59816.04</v>
      </c>
      <c r="E1340" s="2">
        <v>0</v>
      </c>
      <c r="F1340" s="2">
        <v>0</v>
      </c>
      <c r="G1340" s="3">
        <f t="shared" si="52"/>
        <v>39478.5864</v>
      </c>
      <c r="H1340" s="3">
        <f t="shared" si="41"/>
        <v>4.0000000000873115E-2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15022.13</v>
      </c>
      <c r="D1341" s="2">
        <f>BILANCA!E338</f>
        <v>0</v>
      </c>
      <c r="E1341" s="2">
        <v>0</v>
      </c>
      <c r="F1341" s="2">
        <v>0</v>
      </c>
      <c r="G1341" s="3">
        <f t="shared" si="52"/>
        <v>4972.32503</v>
      </c>
      <c r="H1341" s="3">
        <f t="shared" si="41"/>
        <v>0.12999999999919964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15382.13</v>
      </c>
      <c r="E1342" s="2">
        <v>0</v>
      </c>
      <c r="F1342" s="2">
        <v>0</v>
      </c>
      <c r="G1342" s="3">
        <f t="shared" si="52"/>
        <v>10213.73432</v>
      </c>
      <c r="H1342" s="3">
        <f t="shared" si="41"/>
        <v>0.12999999999919964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501239.81</v>
      </c>
      <c r="D1401" s="7">
        <f>'RAS-funkcijski'!E5</f>
        <v>585053.63</v>
      </c>
      <c r="E1401" s="7">
        <v>0</v>
      </c>
      <c r="F1401" s="7">
        <v>0</v>
      </c>
      <c r="G1401" s="8">
        <f t="shared" si="52"/>
        <v>1671.34707</v>
      </c>
      <c r="H1401" s="8">
        <f t="shared" si="41"/>
        <v>0.55999999999767169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501239.81</v>
      </c>
      <c r="D1402" s="2">
        <f>'RAS-funkcijski'!E6</f>
        <v>585053.63</v>
      </c>
      <c r="E1402" s="2">
        <v>0</v>
      </c>
      <c r="F1402" s="2">
        <v>0</v>
      </c>
      <c r="G1402" s="3">
        <f t="shared" si="52"/>
        <v>3342.6941400000001</v>
      </c>
      <c r="H1402" s="3">
        <f t="shared" si="41"/>
        <v>0.55999999999767169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501239.81</v>
      </c>
      <c r="D1403" s="2">
        <f>'RAS-funkcijski'!E7</f>
        <v>585053.63</v>
      </c>
      <c r="E1403" s="2">
        <v>0</v>
      </c>
      <c r="F1403" s="2">
        <v>0</v>
      </c>
      <c r="G1403" s="3">
        <f t="shared" si="52"/>
        <v>5014.0412100000003</v>
      </c>
      <c r="H1403" s="3">
        <f t="shared" si="41"/>
        <v>0.55999999999767169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161990.88</v>
      </c>
      <c r="D1424" s="2">
        <f>'RAS-funkcijski'!E28</f>
        <v>275000</v>
      </c>
      <c r="E1424" s="2">
        <v>0</v>
      </c>
      <c r="F1424" s="2">
        <v>0</v>
      </c>
      <c r="G1424" s="3">
        <f t="shared" si="52"/>
        <v>17087.78112</v>
      </c>
      <c r="H1424" s="3">
        <f t="shared" si="41"/>
        <v>0.11999999999534339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161990.88</v>
      </c>
      <c r="D1426" s="2">
        <f>'RAS-funkcijski'!E30</f>
        <v>275000</v>
      </c>
      <c r="E1426" s="2">
        <v>0</v>
      </c>
      <c r="F1426" s="2">
        <v>0</v>
      </c>
      <c r="G1426" s="3">
        <f t="shared" si="52"/>
        <v>18511.762880000002</v>
      </c>
      <c r="H1426" s="3">
        <f t="shared" si="41"/>
        <v>0.11999999999534339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7336.4</v>
      </c>
      <c r="D1471" s="2">
        <f>'RAS-funkcijski'!E75</f>
        <v>29250</v>
      </c>
      <c r="E1471" s="2">
        <v>0</v>
      </c>
      <c r="F1471" s="2">
        <v>0</v>
      </c>
      <c r="G1471" s="3">
        <f t="shared" si="52"/>
        <v>4674.3843999999999</v>
      </c>
      <c r="H1471" s="3">
        <f t="shared" si="63"/>
        <v>0.3999999999996362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7336.4</v>
      </c>
      <c r="D1472" s="2">
        <f>'RAS-funkcijski'!E76</f>
        <v>29250</v>
      </c>
      <c r="E1472" s="2">
        <v>0</v>
      </c>
      <c r="F1472" s="2">
        <v>0</v>
      </c>
      <c r="G1472" s="3">
        <f t="shared" si="52"/>
        <v>4740.2208000000001</v>
      </c>
      <c r="H1472" s="3">
        <f t="shared" si="63"/>
        <v>0.3999999999996362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1256498.67</v>
      </c>
      <c r="D1478" s="2">
        <f>'RAS-funkcijski'!E82</f>
        <v>2138719.9700000002</v>
      </c>
      <c r="E1478" s="2">
        <v>0</v>
      </c>
      <c r="F1478" s="2">
        <v>0</v>
      </c>
      <c r="G1478" s="3">
        <f t="shared" si="52"/>
        <v>431647.21158000006</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1256498.67</v>
      </c>
      <c r="D1480" s="2">
        <f>'RAS-funkcijski'!E84</f>
        <v>2138719.9700000002</v>
      </c>
      <c r="E1480" s="2">
        <v>0</v>
      </c>
      <c r="F1480" s="2">
        <v>0</v>
      </c>
      <c r="G1480" s="3">
        <f t="shared" si="52"/>
        <v>442715.08880000003</v>
      </c>
      <c r="H1480" s="3">
        <f t="shared" si="63"/>
        <v>0.35999999986961484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4000</v>
      </c>
      <c r="D1485" s="2">
        <f>'RAS-funkcijski'!E89</f>
        <v>20000</v>
      </c>
      <c r="E1485" s="2">
        <v>0</v>
      </c>
      <c r="F1485" s="2">
        <v>0</v>
      </c>
      <c r="G1485" s="3">
        <f t="shared" si="52"/>
        <v>3740.0000000000005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4000</v>
      </c>
      <c r="D1495" s="2">
        <f>'RAS-funkcijski'!E99</f>
        <v>0</v>
      </c>
      <c r="E1495" s="2">
        <v>0</v>
      </c>
      <c r="F1495" s="2">
        <v>0</v>
      </c>
      <c r="G1495" s="3">
        <f t="shared" si="52"/>
        <v>380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4000</v>
      </c>
      <c r="D1497" s="2">
        <f>'RAS-funkcijski'!E101</f>
        <v>0</v>
      </c>
      <c r="E1497" s="2">
        <v>0</v>
      </c>
      <c r="F1497" s="2">
        <v>0</v>
      </c>
      <c r="G1497" s="3">
        <f t="shared" si="52"/>
        <v>388</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20000</v>
      </c>
      <c r="E1500" s="2">
        <v>0</v>
      </c>
      <c r="F1500" s="2">
        <v>0</v>
      </c>
      <c r="G1500" s="3">
        <f t="shared" si="52"/>
        <v>4000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75911.350000000006</v>
      </c>
      <c r="D1503" s="2">
        <f>'RAS-funkcijski'!E107</f>
        <v>113442.66</v>
      </c>
      <c r="E1503" s="2">
        <v>0</v>
      </c>
      <c r="F1503" s="2">
        <v>0</v>
      </c>
      <c r="G1503" s="3">
        <f t="shared" si="52"/>
        <v>31188.05701</v>
      </c>
      <c r="H1503" s="3">
        <f t="shared" si="63"/>
        <v>0.69000000000232831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39309.53</v>
      </c>
      <c r="D1504" s="2">
        <f>'RAS-funkcijski'!E108</f>
        <v>49159.53</v>
      </c>
      <c r="E1504" s="2">
        <v>0</v>
      </c>
      <c r="F1504" s="2">
        <v>0</v>
      </c>
      <c r="G1504" s="3">
        <f t="shared" si="52"/>
        <v>14313.37336</v>
      </c>
      <c r="H1504" s="3">
        <f t="shared" si="63"/>
        <v>0.94000000000232831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5933.16</v>
      </c>
      <c r="D1505" s="2">
        <f>'RAS-funkcijski'!E109</f>
        <v>11680</v>
      </c>
      <c r="E1505" s="2">
        <v>0</v>
      </c>
      <c r="F1505" s="2">
        <v>0</v>
      </c>
      <c r="G1505" s="3">
        <f t="shared" si="52"/>
        <v>3075.7817999999997</v>
      </c>
      <c r="H1505" s="3">
        <f t="shared" si="63"/>
        <v>0.15999999999985448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3280.43</v>
      </c>
      <c r="D1507" s="2">
        <f>'RAS-funkcijski'!E111</f>
        <v>0</v>
      </c>
      <c r="E1507" s="2">
        <v>0</v>
      </c>
      <c r="F1507" s="2">
        <v>0</v>
      </c>
      <c r="G1507" s="3">
        <f t="shared" si="52"/>
        <v>351.00601</v>
      </c>
      <c r="H1507" s="3">
        <f t="shared" si="63"/>
        <v>0.42999999999983629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4800</v>
      </c>
      <c r="E1508" s="2">
        <v>0</v>
      </c>
      <c r="F1508" s="2">
        <v>0</v>
      </c>
      <c r="G1508" s="3">
        <f t="shared" si="52"/>
        <v>1036.8</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27388.23</v>
      </c>
      <c r="D1509" s="2">
        <f>'RAS-funkcijski'!E113</f>
        <v>47803.13</v>
      </c>
      <c r="E1509" s="2">
        <v>0</v>
      </c>
      <c r="F1509" s="2">
        <v>0</v>
      </c>
      <c r="G1509" s="3">
        <f t="shared" si="52"/>
        <v>13406.399409999998</v>
      </c>
      <c r="H1509" s="3">
        <f t="shared" si="63"/>
        <v>0.3599999999969441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76439.11</v>
      </c>
      <c r="D1510" s="2">
        <f>'RAS-funkcijski'!E114</f>
        <v>77730.86</v>
      </c>
      <c r="E1510" s="2">
        <v>0</v>
      </c>
      <c r="F1510" s="2">
        <v>0</v>
      </c>
      <c r="G1510" s="3">
        <f t="shared" si="52"/>
        <v>25509.0913</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31759.919999999998</v>
      </c>
      <c r="D1511" s="2">
        <f>'RAS-funkcijski'!E115</f>
        <v>34948.959999999999</v>
      </c>
      <c r="E1511" s="2">
        <v>0</v>
      </c>
      <c r="F1511" s="2">
        <v>0</v>
      </c>
      <c r="G1511" s="3">
        <f t="shared" si="52"/>
        <v>11284.02024</v>
      </c>
      <c r="H1511" s="3">
        <f t="shared" si="63"/>
        <v>0.12000000000261934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31759.919999999998</v>
      </c>
      <c r="D1513" s="2">
        <f>'RAS-funkcijski'!E117</f>
        <v>34948.959999999999</v>
      </c>
      <c r="E1513" s="2">
        <v>0</v>
      </c>
      <c r="F1513" s="2">
        <v>0</v>
      </c>
      <c r="G1513" s="3">
        <f t="shared" si="52"/>
        <v>11487.33592</v>
      </c>
      <c r="H1513" s="3">
        <f t="shared" si="63"/>
        <v>0.12000000000261934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19608.16</v>
      </c>
      <c r="D1514" s="2">
        <f>'RAS-funkcijski'!E118</f>
        <v>28709.97</v>
      </c>
      <c r="E1514" s="2">
        <v>0</v>
      </c>
      <c r="F1514" s="2">
        <v>0</v>
      </c>
      <c r="G1514" s="3">
        <f t="shared" si="52"/>
        <v>8781.2034000000003</v>
      </c>
      <c r="H1514" s="3">
        <f t="shared" si="63"/>
        <v>0.18999999999869033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19608.16</v>
      </c>
      <c r="D1516" s="2">
        <f>'RAS-funkcijski'!E120</f>
        <v>28709.97</v>
      </c>
      <c r="E1516" s="2">
        <v>0</v>
      </c>
      <c r="F1516" s="2">
        <v>0</v>
      </c>
      <c r="G1516" s="3">
        <f t="shared" si="52"/>
        <v>8935.2596000000012</v>
      </c>
      <c r="H1516" s="3">
        <f t="shared" si="63"/>
        <v>0.18999999999869033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25071.03</v>
      </c>
      <c r="D1518" s="2">
        <f>'RAS-funkcijski'!E122</f>
        <v>14071.93</v>
      </c>
      <c r="E1518" s="2">
        <v>0</v>
      </c>
      <c r="F1518" s="2">
        <v>0</v>
      </c>
      <c r="G1518" s="3">
        <f t="shared" si="52"/>
        <v>6279.3570199999995</v>
      </c>
      <c r="H1518" s="3">
        <f t="shared" si="63"/>
        <v>9.9999999998544808E-2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25071.03</v>
      </c>
      <c r="D1520" s="2">
        <f>'RAS-funkcijski'!E124</f>
        <v>14071.93</v>
      </c>
      <c r="E1520" s="2">
        <v>0</v>
      </c>
      <c r="F1520" s="2">
        <v>0</v>
      </c>
      <c r="G1520" s="3">
        <f t="shared" si="52"/>
        <v>6385.7867999999999</v>
      </c>
      <c r="H1520" s="3">
        <f t="shared" si="63"/>
        <v>9.9999999998544808E-2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50331.71</v>
      </c>
      <c r="D1525" s="2">
        <f>'RAS-funkcijski'!E129</f>
        <v>72083.59</v>
      </c>
      <c r="E1525" s="2">
        <v>0</v>
      </c>
      <c r="F1525" s="2">
        <v>0</v>
      </c>
      <c r="G1525" s="3">
        <f t="shared" si="52"/>
        <v>24312.361249999998</v>
      </c>
      <c r="H1525" s="3">
        <f t="shared" si="63"/>
        <v>0.70000000000436557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24689.48</v>
      </c>
      <c r="D1531" s="2">
        <f>'RAS-funkcijski'!E135</f>
        <v>72083.59</v>
      </c>
      <c r="E1531" s="2">
        <v>0</v>
      </c>
      <c r="F1531" s="2">
        <v>0</v>
      </c>
      <c r="G1531" s="3">
        <f t="shared" si="52"/>
        <v>22120.222460000001</v>
      </c>
      <c r="H1531" s="3">
        <f t="shared" si="63"/>
        <v>0.8900000000030559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25642.23</v>
      </c>
      <c r="D1534" s="2">
        <f>'RAS-funkcijski'!E138</f>
        <v>0</v>
      </c>
      <c r="E1534" s="2">
        <v>0</v>
      </c>
      <c r="F1534" s="2">
        <v>0</v>
      </c>
      <c r="G1534" s="3">
        <f t="shared" si="52"/>
        <v>3436.0588200000002</v>
      </c>
      <c r="H1534" s="3">
        <f t="shared" si="63"/>
        <v>0.22999999999956344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2133747.9300000002</v>
      </c>
      <c r="D1537" s="14">
        <f>'RAS-funkcijski'!E141</f>
        <v>3311280.71</v>
      </c>
      <c r="E1537" s="14">
        <v>0</v>
      </c>
      <c r="F1537" s="14">
        <v>0</v>
      </c>
      <c r="G1537" s="15">
        <f t="shared" si="52"/>
        <v>1199614.3809500001</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0.01</v>
      </c>
      <c r="D1571" s="2">
        <f>'P-VRIO'!E38</f>
        <v>0.01</v>
      </c>
      <c r="E1571" s="2">
        <v>0</v>
      </c>
      <c r="F1571" s="2">
        <v>0</v>
      </c>
      <c r="G1571" s="3">
        <f t="shared" si="52"/>
        <v>1.0200000000000001E-3</v>
      </c>
      <c r="H1571" s="3">
        <f t="shared" si="63"/>
        <v>0.02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0.01</v>
      </c>
      <c r="D1572" s="2">
        <f>'P-VRIO'!E39</f>
        <v>0.01</v>
      </c>
      <c r="E1572" s="2">
        <v>0</v>
      </c>
      <c r="F1572" s="2">
        <v>0</v>
      </c>
      <c r="G1572" s="3">
        <f t="shared" si="52"/>
        <v>1.0500000000000002E-3</v>
      </c>
      <c r="H1572" s="3">
        <f t="shared" si="63"/>
        <v>0.02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0.01</v>
      </c>
      <c r="D1573" s="2">
        <f>'P-VRIO'!E40</f>
        <v>0.01</v>
      </c>
      <c r="E1573" s="2">
        <v>0</v>
      </c>
      <c r="F1573" s="2">
        <v>0</v>
      </c>
      <c r="G1573" s="3">
        <f t="shared" si="52"/>
        <v>1.0799999999999998E-3</v>
      </c>
      <c r="H1573" s="3">
        <f t="shared" si="63"/>
        <v>0.02</v>
      </c>
      <c r="I1573" s="11">
        <f t="shared" ref="I1573:I1576" si="68">G1573*H1573</f>
        <v>2.1599999999999996E-5</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26456.1</v>
      </c>
      <c r="D1582" s="7"/>
      <c r="E1582" s="7">
        <v>0</v>
      </c>
      <c r="F1582" s="7">
        <v>0</v>
      </c>
      <c r="G1582" s="8">
        <f t="shared" ref="G1582:G1686" si="70">B1582/1000*C1582</f>
        <v>26.456099999999999</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2705295.68</v>
      </c>
      <c r="D1583" s="2">
        <v>0</v>
      </c>
      <c r="E1583" s="2">
        <v>0</v>
      </c>
      <c r="F1583" s="2">
        <v>0</v>
      </c>
      <c r="G1583" s="3">
        <f t="shared" si="70"/>
        <v>5410.5913600000003</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2136531.12</v>
      </c>
      <c r="D1585" s="2">
        <v>0</v>
      </c>
      <c r="E1585" s="2">
        <v>0</v>
      </c>
      <c r="F1585" s="2">
        <v>0</v>
      </c>
      <c r="G1585" s="3">
        <f t="shared" si="70"/>
        <v>8546.1244800000004</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281534.46999999997</v>
      </c>
      <c r="D1586" s="2">
        <v>0</v>
      </c>
      <c r="E1586" s="2">
        <v>0</v>
      </c>
      <c r="F1586" s="2">
        <v>0</v>
      </c>
      <c r="G1586" s="3">
        <f t="shared" si="70"/>
        <v>1407.6723499999998</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1605458.26</v>
      </c>
      <c r="D1587" s="2">
        <v>0</v>
      </c>
      <c r="E1587" s="2">
        <v>0</v>
      </c>
      <c r="F1587" s="2">
        <v>0</v>
      </c>
      <c r="G1587" s="3">
        <f t="shared" si="70"/>
        <v>9632.7495600000002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9.25</v>
      </c>
      <c r="D1588" s="2">
        <v>0</v>
      </c>
      <c r="E1588" s="2">
        <v>0</v>
      </c>
      <c r="F1588" s="2">
        <v>0</v>
      </c>
      <c r="G1588" s="3">
        <f t="shared" si="70"/>
        <v>6.4750000000000002E-2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49274</v>
      </c>
      <c r="D1591" s="2">
        <v>0</v>
      </c>
      <c r="E1591" s="2">
        <v>0</v>
      </c>
      <c r="F1591" s="2">
        <v>0</v>
      </c>
      <c r="G1591" s="3">
        <f t="shared" si="70"/>
        <v>492.74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59867.89</v>
      </c>
      <c r="D1592" s="2">
        <v>0</v>
      </c>
      <c r="E1592" s="2">
        <v>0</v>
      </c>
      <c r="F1592" s="2">
        <v>0</v>
      </c>
      <c r="G1592" s="3">
        <f t="shared" si="70"/>
        <v>658.54678999999999</v>
      </c>
      <c r="H1592" s="3">
        <f t="shared" si="71"/>
        <v>0.11000000000058208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140387.25</v>
      </c>
      <c r="D1593" s="2">
        <v>0</v>
      </c>
      <c r="E1593" s="2">
        <v>0</v>
      </c>
      <c r="F1593" s="2">
        <v>0</v>
      </c>
      <c r="G1593" s="3">
        <f t="shared" si="70"/>
        <v>1684.6469999999999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568764.56000000006</v>
      </c>
      <c r="D1594" s="2">
        <v>0</v>
      </c>
      <c r="E1594" s="2">
        <v>0</v>
      </c>
      <c r="F1594" s="2">
        <v>0</v>
      </c>
      <c r="G1594" s="3">
        <f t="shared" si="70"/>
        <v>7393.9392800000005</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2656553.6100000003</v>
      </c>
      <c r="D1602" s="2">
        <v>0</v>
      </c>
      <c r="E1602" s="2">
        <v>0</v>
      </c>
      <c r="F1602" s="2">
        <v>0</v>
      </c>
      <c r="G1602" s="3">
        <f t="shared" si="70"/>
        <v>55787.625810000012</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2088146.05</v>
      </c>
      <c r="D1604" s="2">
        <v>0</v>
      </c>
      <c r="E1604" s="2">
        <v>0</v>
      </c>
      <c r="F1604" s="2">
        <v>0</v>
      </c>
      <c r="G1604" s="3">
        <f t="shared" si="70"/>
        <v>48027.359150000004</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259653.01000000004</v>
      </c>
      <c r="D1605" s="2">
        <v>0</v>
      </c>
      <c r="E1605" s="2">
        <v>0</v>
      </c>
      <c r="F1605" s="2">
        <v>0</v>
      </c>
      <c r="G1605" s="3">
        <f t="shared" si="70"/>
        <v>6231.6722400000008</v>
      </c>
      <c r="H1605" s="3">
        <f t="shared" si="71"/>
        <v>1.0000000038417056E-2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1577461.1</v>
      </c>
      <c r="D1606" s="2">
        <v>0</v>
      </c>
      <c r="E1606" s="2">
        <v>0</v>
      </c>
      <c r="F1606" s="2">
        <v>0</v>
      </c>
      <c r="G1606" s="3">
        <f t="shared" si="70"/>
        <v>39436.527500000004</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9.25</v>
      </c>
      <c r="D1607" s="2">
        <v>0</v>
      </c>
      <c r="E1607" s="2">
        <v>0</v>
      </c>
      <c r="F1607" s="2">
        <v>0</v>
      </c>
      <c r="G1607" s="3">
        <f t="shared" si="70"/>
        <v>0.24049999999999999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48922.83</v>
      </c>
      <c r="D1610" s="2">
        <v>0</v>
      </c>
      <c r="E1610" s="2">
        <v>0</v>
      </c>
      <c r="F1610" s="2">
        <v>0</v>
      </c>
      <c r="G1610" s="3">
        <f t="shared" si="70"/>
        <v>1418.7620700000002</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56617.89</v>
      </c>
      <c r="D1611" s="2">
        <v>0</v>
      </c>
      <c r="E1611" s="2">
        <v>0</v>
      </c>
      <c r="F1611" s="2">
        <v>0</v>
      </c>
      <c r="G1611" s="3">
        <f t="shared" si="70"/>
        <v>1698.5366999999999</v>
      </c>
      <c r="H1611" s="3">
        <f t="shared" si="71"/>
        <v>0.11000000000058208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145481.97</v>
      </c>
      <c r="D1612" s="2">
        <v>0</v>
      </c>
      <c r="E1612" s="2">
        <v>0</v>
      </c>
      <c r="F1612" s="2">
        <v>0</v>
      </c>
      <c r="G1612" s="3">
        <f t="shared" si="70"/>
        <v>4509.9410699999999</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568407.56000000006</v>
      </c>
      <c r="D1613" s="2">
        <v>0</v>
      </c>
      <c r="E1613" s="2">
        <v>0</v>
      </c>
      <c r="F1613" s="2">
        <v>0</v>
      </c>
      <c r="G1613" s="3">
        <f t="shared" si="70"/>
        <v>18189.041920000003</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75198.169999999925</v>
      </c>
      <c r="D1621" s="2">
        <v>0</v>
      </c>
      <c r="E1621" s="2">
        <v>0</v>
      </c>
      <c r="F1621" s="2">
        <v>0</v>
      </c>
      <c r="G1621" s="3">
        <f t="shared" si="70"/>
        <v>3007.926799999997</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75198.170000000013</v>
      </c>
      <c r="D1681" s="2">
        <v>0</v>
      </c>
      <c r="E1681" s="2">
        <v>0</v>
      </c>
      <c r="F1681" s="2">
        <v>0</v>
      </c>
      <c r="G1681" s="3">
        <f t="shared" si="70"/>
        <v>7519.8170000000018</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59816.040000000008</v>
      </c>
      <c r="D1683" s="2">
        <v>0</v>
      </c>
      <c r="E1683" s="2">
        <v>0</v>
      </c>
      <c r="F1683" s="2">
        <v>0</v>
      </c>
      <c r="G1683" s="3">
        <f t="shared" si="70"/>
        <v>6101.2360800000006</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15382.13</v>
      </c>
      <c r="D1684" s="2">
        <v>0</v>
      </c>
      <c r="E1684" s="2">
        <v>0</v>
      </c>
      <c r="F1684" s="2">
        <v>0</v>
      </c>
      <c r="G1684" s="3">
        <f t="shared" si="70"/>
        <v>1584.3593899999998</v>
      </c>
      <c r="H1684" s="3">
        <f t="shared" si="71"/>
        <v>0.12999999999919964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1" t="s">
        <v>2129</v>
      </c>
      <c r="B59" s="411" t="s">
        <v>2130</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30656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2521276.33</v>
      </c>
      <c r="I17" s="275">
        <f>'PR-RAS'!E6</f>
        <v>2617216.02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2017962.41</v>
      </c>
      <c r="I18" s="275">
        <f>'PR-RAS'!E152</f>
        <v>2866759.0100000007</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984745.41999999993</v>
      </c>
      <c r="I19" s="275">
        <f>'PR-RAS'!E649</f>
        <v>85653.939999999129</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10013206.969999999</v>
      </c>
      <c r="I22" s="275">
        <f>BILANCA!E7</f>
        <v>10480321.470000001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2286372.16</v>
      </c>
      <c r="I23" s="275">
        <f>BILANCA!E69</f>
        <v>1232654.57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24854.97</v>
      </c>
      <c r="I24" s="275">
        <f>BILANCA!E177</f>
        <v>75198.17</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12274724.16</v>
      </c>
      <c r="I25" s="275">
        <f>BILANCA!E251</f>
        <v>11637777.869999999</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501239.81</v>
      </c>
      <c r="I27" s="275">
        <f>'RAS-funkcijski'!E5</f>
        <v>585053.63</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76439.11</v>
      </c>
      <c r="I30" s="275">
        <f>'RAS-funkcijski'!E114</f>
        <v>77730.86</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2133747.9300000002</v>
      </c>
      <c r="I31" s="275">
        <f>'RAS-funkcijski'!E141</f>
        <v>3311280.71</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0.01</v>
      </c>
      <c r="I35" s="275">
        <f>'P-VRIO'!E38</f>
        <v>0.01</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26456.1</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75198.169999999925</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75198.170000000013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2521276.33</v>
      </c>
      <c r="E6" s="60">
        <f>E7+E43+E49+E82+E106+E125+E134+E140</f>
        <v>2617216.02</v>
      </c>
      <c r="F6" s="45">
        <f t="shared" ref="F6:F132" si="0">IF(D6&lt;&gt;0,IF(E6/D6&gt;=100,"&gt;&gt;100",E6/D6*100),"-")</f>
        <v>103.8052032955864</v>
      </c>
    </row>
    <row r="7" spans="1:24" ht="12.75" customHeight="1" x14ac:dyDescent="0.2">
      <c r="A7" s="63">
        <v>61</v>
      </c>
      <c r="B7" s="220" t="s">
        <v>17</v>
      </c>
      <c r="C7" s="247" t="s">
        <v>18</v>
      </c>
      <c r="D7" s="60">
        <f>D8+D17+D23+D29+D36+D39</f>
        <v>1436242.6500000001</v>
      </c>
      <c r="E7" s="60">
        <f>E8+E17+E23+E29+E36+E39</f>
        <v>1613096.96</v>
      </c>
      <c r="F7" s="45">
        <f t="shared" si="0"/>
        <v>112.31367902909719</v>
      </c>
    </row>
    <row r="8" spans="1:24" ht="12.75" customHeight="1" x14ac:dyDescent="0.2">
      <c r="A8" s="63">
        <v>611</v>
      </c>
      <c r="B8" s="220" t="s">
        <v>19</v>
      </c>
      <c r="C8" s="247" t="s">
        <v>20</v>
      </c>
      <c r="D8" s="60">
        <f>SUM(D9:D14)-D15-D16</f>
        <v>934688.39</v>
      </c>
      <c r="E8" s="60">
        <f>SUM(E9:E14)-E15-E16</f>
        <v>1146821.79</v>
      </c>
      <c r="F8" s="45">
        <f t="shared" si="0"/>
        <v>122.69562800496539</v>
      </c>
    </row>
    <row r="9" spans="1:24" ht="12.75" customHeight="1" x14ac:dyDescent="0.2">
      <c r="A9" s="63">
        <v>6111</v>
      </c>
      <c r="B9" s="65" t="s">
        <v>21</v>
      </c>
      <c r="C9" s="247" t="s">
        <v>22</v>
      </c>
      <c r="D9" s="194">
        <v>934688.39</v>
      </c>
      <c r="E9" s="194">
        <v>1146821.79</v>
      </c>
      <c r="F9" s="45">
        <f t="shared" si="0"/>
        <v>122.69562800496539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423761.52</v>
      </c>
      <c r="E23" s="60">
        <f t="shared" si="2"/>
        <v>385910.27</v>
      </c>
      <c r="F23" s="45">
        <f t="shared" si="0"/>
        <v>91.067794451936081</v>
      </c>
    </row>
    <row r="24" spans="1:6" ht="12.75" customHeight="1" x14ac:dyDescent="0.2">
      <c r="A24" s="63">
        <v>6131</v>
      </c>
      <c r="B24" s="65" t="s">
        <v>51</v>
      </c>
      <c r="C24" s="247" t="s">
        <v>52</v>
      </c>
      <c r="D24" s="194">
        <v>125357.58</v>
      </c>
      <c r="E24" s="194">
        <v>127026.79</v>
      </c>
      <c r="F24" s="45">
        <f t="shared" si="0"/>
        <v>101.33155888937868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298403.94</v>
      </c>
      <c r="E27" s="194">
        <v>258883.48</v>
      </c>
      <c r="F27" s="45">
        <f t="shared" si="0"/>
        <v>86.756052885896878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77792.740000000005</v>
      </c>
      <c r="E29" s="60">
        <f>SUM(E30:E35)</f>
        <v>80364.899999999994</v>
      </c>
      <c r="F29" s="45">
        <f t="shared" si="0"/>
        <v>103.30642679509681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77792.740000000005</v>
      </c>
      <c r="E31" s="194">
        <v>80364.899999999994</v>
      </c>
      <c r="F31" s="45">
        <f t="shared" si="0"/>
        <v>103.30642679509681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40000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40000</v>
      </c>
      <c r="F58" s="45" t="str">
        <f t="shared" si="0"/>
        <v>-</v>
      </c>
    </row>
    <row r="59" spans="1:6" ht="24" x14ac:dyDescent="0.2">
      <c r="A59" s="63">
        <v>6331</v>
      </c>
      <c r="B59" s="65" t="s">
        <v>121</v>
      </c>
      <c r="C59" s="247" t="s">
        <v>122</v>
      </c>
      <c r="D59" s="194">
        <v>0</v>
      </c>
      <c r="E59" s="194">
        <v>40000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388692.7</v>
      </c>
      <c r="E82" s="60">
        <f t="shared" si="15"/>
        <v>349441.8</v>
      </c>
      <c r="F82" s="45">
        <f t="shared" si="0"/>
        <v>89.901817039527614</v>
      </c>
    </row>
    <row r="83" spans="1:6" ht="12.75" customHeight="1" x14ac:dyDescent="0.2">
      <c r="A83" s="63">
        <v>641</v>
      </c>
      <c r="B83" s="64" t="s">
        <v>169</v>
      </c>
      <c r="C83" s="247" t="s">
        <v>170</v>
      </c>
      <c r="D83" s="60">
        <f t="shared" ref="D83:E83" si="16">SUM(D84:D90)</f>
        <v>68.349999999999994</v>
      </c>
      <c r="E83" s="60">
        <f t="shared" si="16"/>
        <v>3320.1</v>
      </c>
      <c r="F83" s="45">
        <f t="shared" si="0"/>
        <v>4857.4981711777618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68.349999999999994</v>
      </c>
      <c r="E85" s="194">
        <v>39.869999999999997</v>
      </c>
      <c r="F85" s="45">
        <f t="shared" si="0"/>
        <v>58.332114118507683</v>
      </c>
    </row>
    <row r="86" spans="1:6" ht="12.75" customHeight="1" x14ac:dyDescent="0.2">
      <c r="A86" s="63">
        <v>6414</v>
      </c>
      <c r="B86" s="64" t="s">
        <v>175</v>
      </c>
      <c r="C86" s="247" t="s">
        <v>176</v>
      </c>
      <c r="D86" s="194">
        <v>0</v>
      </c>
      <c r="E86" s="194">
        <v>3280.23</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388624.35000000003</v>
      </c>
      <c r="E91" s="60">
        <f t="shared" si="17"/>
        <v>346121.7</v>
      </c>
      <c r="F91" s="45">
        <f t="shared" si="0"/>
        <v>89.063307535927677</v>
      </c>
    </row>
    <row r="92" spans="1:6" ht="12.75" customHeight="1" x14ac:dyDescent="0.2">
      <c r="A92" s="63">
        <v>6421</v>
      </c>
      <c r="B92" s="64" t="s">
        <v>187</v>
      </c>
      <c r="C92" s="247" t="s">
        <v>188</v>
      </c>
      <c r="D92" s="194">
        <v>251788.04</v>
      </c>
      <c r="E92" s="194">
        <v>149600.73000000001</v>
      </c>
      <c r="F92" s="45">
        <f t="shared" si="0"/>
        <v>59.415343953588909</v>
      </c>
    </row>
    <row r="93" spans="1:6" ht="12.75" customHeight="1" x14ac:dyDescent="0.2">
      <c r="A93" s="63">
        <v>6422</v>
      </c>
      <c r="B93" s="64" t="s">
        <v>189</v>
      </c>
      <c r="C93" s="247" t="s">
        <v>190</v>
      </c>
      <c r="D93" s="194">
        <v>134793.14000000001</v>
      </c>
      <c r="E93" s="194">
        <v>182278.43</v>
      </c>
      <c r="F93" s="45">
        <f t="shared" si="0"/>
        <v>135.22826903505623</v>
      </c>
    </row>
    <row r="94" spans="1:6" ht="12.75" customHeight="1" x14ac:dyDescent="0.2">
      <c r="A94" s="63">
        <v>6423</v>
      </c>
      <c r="B94" s="64" t="s">
        <v>191</v>
      </c>
      <c r="C94" s="247" t="s">
        <v>192</v>
      </c>
      <c r="D94" s="194">
        <v>2043.17</v>
      </c>
      <c r="E94" s="194">
        <v>14242.54</v>
      </c>
      <c r="F94" s="45">
        <f t="shared" si="0"/>
        <v>697.08051703969818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696340.98</v>
      </c>
      <c r="E106" s="60">
        <f>E107+E112+E120+E124</f>
        <v>614677.26</v>
      </c>
      <c r="F106" s="45">
        <f t="shared" si="0"/>
        <v>88.272452383888137</v>
      </c>
    </row>
    <row r="107" spans="1:6" ht="12.75" customHeight="1" x14ac:dyDescent="0.2">
      <c r="A107" s="63">
        <v>651</v>
      </c>
      <c r="B107" s="64" t="s">
        <v>217</v>
      </c>
      <c r="C107" s="247" t="s">
        <v>218</v>
      </c>
      <c r="D107" s="60">
        <f t="shared" ref="D107:E107" si="19">SUM(D108:D111)</f>
        <v>196093.93</v>
      </c>
      <c r="E107" s="60">
        <f t="shared" si="19"/>
        <v>191776.31</v>
      </c>
      <c r="F107" s="45">
        <f t="shared" si="0"/>
        <v>97.798187837838739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45176.46</v>
      </c>
      <c r="E109" s="194">
        <v>45612.94</v>
      </c>
      <c r="F109" s="45">
        <f t="shared" si="0"/>
        <v>100.96616689311205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150917.47</v>
      </c>
      <c r="E111" s="194">
        <v>146163.37</v>
      </c>
      <c r="F111" s="45">
        <f t="shared" si="0"/>
        <v>96.849867679334935</v>
      </c>
    </row>
    <row r="112" spans="1:6" ht="12.75" customHeight="1" x14ac:dyDescent="0.2">
      <c r="A112" s="63">
        <v>652</v>
      </c>
      <c r="B112" s="64" t="s">
        <v>227</v>
      </c>
      <c r="C112" s="247" t="s">
        <v>228</v>
      </c>
      <c r="D112" s="60">
        <f t="shared" ref="D112:E112" si="20">SUM(D113:D119)</f>
        <v>102814.85</v>
      </c>
      <c r="E112" s="60">
        <f t="shared" si="20"/>
        <v>18530.989999999998</v>
      </c>
      <c r="F112" s="45">
        <f t="shared" si="0"/>
        <v>18.023651252713005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102814.85</v>
      </c>
      <c r="E117" s="194">
        <f>44643.67-26112.68</f>
        <v>18530.989999999998</v>
      </c>
      <c r="F117" s="45">
        <f t="shared" si="0"/>
        <v>18.023651252713005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397432.2</v>
      </c>
      <c r="E120" s="60">
        <f t="shared" si="21"/>
        <v>404369.95999999996</v>
      </c>
      <c r="F120" s="45">
        <f t="shared" si="0"/>
        <v>101.7456461756244</v>
      </c>
    </row>
    <row r="121" spans="1:6" ht="12.75" customHeight="1" x14ac:dyDescent="0.2">
      <c r="A121" s="63">
        <v>6531</v>
      </c>
      <c r="B121" s="64" t="s">
        <v>245</v>
      </c>
      <c r="C121" s="247" t="s">
        <v>246</v>
      </c>
      <c r="D121" s="194">
        <v>176097.63</v>
      </c>
      <c r="E121" s="194">
        <v>175412.47</v>
      </c>
      <c r="F121" s="45">
        <f t="shared" si="0"/>
        <v>99.610920374112922</v>
      </c>
    </row>
    <row r="122" spans="1:6" ht="12.75" customHeight="1" x14ac:dyDescent="0.2">
      <c r="A122" s="63">
        <v>6532</v>
      </c>
      <c r="B122" s="64" t="s">
        <v>247</v>
      </c>
      <c r="C122" s="247" t="s">
        <v>248</v>
      </c>
      <c r="D122" s="194">
        <v>221334.57</v>
      </c>
      <c r="E122" s="194">
        <v>228957.49</v>
      </c>
      <c r="F122" s="45">
        <f t="shared" si="0"/>
        <v>103.4440711182171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2017962.41</v>
      </c>
      <c r="E152" s="60">
        <f>E153+E164+E202+E221+E230+E262+E273</f>
        <v>2866759.0100000007</v>
      </c>
      <c r="F152" s="45">
        <f t="shared" si="26"/>
        <v>142.06206199846909</v>
      </c>
    </row>
    <row r="153" spans="1:6" ht="12.75" customHeight="1" x14ac:dyDescent="0.2">
      <c r="A153" s="63">
        <v>31</v>
      </c>
      <c r="B153" s="64" t="s">
        <v>308</v>
      </c>
      <c r="C153" s="247" t="s">
        <v>309</v>
      </c>
      <c r="D153" s="60">
        <f t="shared" ref="D153:E153" si="30">D154+D159+D160</f>
        <v>240780.26</v>
      </c>
      <c r="E153" s="60">
        <f t="shared" si="30"/>
        <v>283357.15000000002</v>
      </c>
      <c r="F153" s="45">
        <f t="shared" si="26"/>
        <v>117.68288230937205</v>
      </c>
    </row>
    <row r="154" spans="1:6" ht="12.75" customHeight="1" x14ac:dyDescent="0.2">
      <c r="A154" s="63">
        <v>311</v>
      </c>
      <c r="B154" s="64" t="s">
        <v>310</v>
      </c>
      <c r="C154" s="247" t="s">
        <v>311</v>
      </c>
      <c r="D154" s="60">
        <f t="shared" ref="D154:E154" si="31">SUM(D155:D158)</f>
        <v>202134.45</v>
      </c>
      <c r="E154" s="60">
        <f t="shared" si="31"/>
        <v>239549.07</v>
      </c>
      <c r="F154" s="45">
        <f t="shared" si="26"/>
        <v>118.50976911654594</v>
      </c>
    </row>
    <row r="155" spans="1:6" ht="12.75" customHeight="1" x14ac:dyDescent="0.2">
      <c r="A155" s="63">
        <v>3111</v>
      </c>
      <c r="B155" s="64" t="s">
        <v>312</v>
      </c>
      <c r="C155" s="247" t="s">
        <v>313</v>
      </c>
      <c r="D155" s="194">
        <v>202134.45</v>
      </c>
      <c r="E155" s="194">
        <f>403412.06-163862.99</f>
        <v>239549.07</v>
      </c>
      <c r="F155" s="45">
        <f t="shared" si="26"/>
        <v>118.50976911654594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5517.75</v>
      </c>
      <c r="E159" s="194">
        <f>7785.58-3210</f>
        <v>4575.58</v>
      </c>
      <c r="F159" s="45">
        <f t="shared" si="26"/>
        <v>82.92474287526619</v>
      </c>
    </row>
    <row r="160" spans="1:6" ht="12.75" customHeight="1" x14ac:dyDescent="0.2">
      <c r="A160" s="63">
        <v>313</v>
      </c>
      <c r="B160" s="65" t="s">
        <v>322</v>
      </c>
      <c r="C160" s="247" t="s">
        <v>323</v>
      </c>
      <c r="D160" s="60">
        <f t="shared" ref="D160:E160" si="32">SUM(D161:D163)</f>
        <v>33128.06</v>
      </c>
      <c r="E160" s="60">
        <f t="shared" si="32"/>
        <v>39232.5</v>
      </c>
      <c r="F160" s="45">
        <f t="shared" si="26"/>
        <v>118.42679589447738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33128.06</v>
      </c>
      <c r="E162" s="194">
        <f>66269.99-27037.49</f>
        <v>39232.5</v>
      </c>
      <c r="F162" s="45">
        <f t="shared" si="26"/>
        <v>118.42679589447738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1213490</v>
      </c>
      <c r="E164" s="60">
        <f>E165+E170+E178+E188+E189+E194</f>
        <v>1754907.6500000001</v>
      </c>
      <c r="F164" s="45">
        <f t="shared" si="26"/>
        <v>144.61657286009773</v>
      </c>
    </row>
    <row r="165" spans="1:6" ht="12.75" customHeight="1" x14ac:dyDescent="0.2">
      <c r="A165" s="63">
        <v>321</v>
      </c>
      <c r="B165" s="64" t="s">
        <v>332</v>
      </c>
      <c r="C165" s="247" t="s">
        <v>333</v>
      </c>
      <c r="D165" s="60">
        <f t="shared" ref="D165:E165" si="33">SUM(D166:D169)</f>
        <v>9095.4600000000009</v>
      </c>
      <c r="E165" s="60">
        <f t="shared" si="33"/>
        <v>11083.51</v>
      </c>
      <c r="F165" s="45">
        <f t="shared" si="26"/>
        <v>121.85760808139446</v>
      </c>
    </row>
    <row r="166" spans="1:6" ht="12.75" customHeight="1" x14ac:dyDescent="0.2">
      <c r="A166" s="63">
        <v>3211</v>
      </c>
      <c r="B166" s="64" t="s">
        <v>334</v>
      </c>
      <c r="C166" s="247" t="s">
        <v>335</v>
      </c>
      <c r="D166" s="194">
        <v>1896.66</v>
      </c>
      <c r="E166" s="194">
        <f>2034.14-498.88</f>
        <v>1535.2600000000002</v>
      </c>
      <c r="F166" s="45">
        <f t="shared" si="26"/>
        <v>80.945451477861084</v>
      </c>
    </row>
    <row r="167" spans="1:6" ht="12.75" customHeight="1" x14ac:dyDescent="0.2">
      <c r="A167" s="63">
        <v>3212</v>
      </c>
      <c r="B167" s="64" t="s">
        <v>336</v>
      </c>
      <c r="C167" s="247" t="s">
        <v>337</v>
      </c>
      <c r="D167" s="194">
        <v>6498.8</v>
      </c>
      <c r="E167" s="194">
        <f>13750-6545</f>
        <v>7205</v>
      </c>
      <c r="F167" s="45">
        <f t="shared" si="26"/>
        <v>110.86662153012863</v>
      </c>
    </row>
    <row r="168" spans="1:6" ht="12.75" customHeight="1" x14ac:dyDescent="0.2">
      <c r="A168" s="63">
        <v>3213</v>
      </c>
      <c r="B168" s="64" t="s">
        <v>338</v>
      </c>
      <c r="C168" s="247" t="s">
        <v>339</v>
      </c>
      <c r="D168" s="194">
        <v>700</v>
      </c>
      <c r="E168" s="194">
        <f>2743.25-400</f>
        <v>2343.25</v>
      </c>
      <c r="F168" s="45">
        <f t="shared" si="26"/>
        <v>334.75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68821.94</v>
      </c>
      <c r="E170" s="60">
        <f t="shared" si="34"/>
        <v>89433.84</v>
      </c>
      <c r="F170" s="45">
        <f t="shared" si="26"/>
        <v>129.94960618663177</v>
      </c>
    </row>
    <row r="171" spans="1:6" ht="12.75" customHeight="1" x14ac:dyDescent="0.2">
      <c r="A171" s="63">
        <v>3221</v>
      </c>
      <c r="B171" s="64" t="s">
        <v>344</v>
      </c>
      <c r="C171" s="247" t="s">
        <v>345</v>
      </c>
      <c r="D171" s="194">
        <v>5524.73</v>
      </c>
      <c r="E171" s="194">
        <f>12352.32-7853.9</f>
        <v>4498.42</v>
      </c>
      <c r="F171" s="45">
        <f t="shared" si="26"/>
        <v>81.423345575258892</v>
      </c>
    </row>
    <row r="172" spans="1:6" ht="12.75" customHeight="1" x14ac:dyDescent="0.2">
      <c r="A172" s="63">
        <v>3222</v>
      </c>
      <c r="B172" s="64" t="s">
        <v>346</v>
      </c>
      <c r="C172" s="247" t="s">
        <v>347</v>
      </c>
      <c r="D172" s="194">
        <v>609.66</v>
      </c>
      <c r="E172" s="194">
        <f>16986.04-16696.69</f>
        <v>289.35000000000218</v>
      </c>
      <c r="F172" s="45">
        <f t="shared" si="26"/>
        <v>47.4608798346623</v>
      </c>
    </row>
    <row r="173" spans="1:6" ht="12.75" customHeight="1" x14ac:dyDescent="0.2">
      <c r="A173" s="63">
        <v>3223</v>
      </c>
      <c r="B173" s="65" t="s">
        <v>348</v>
      </c>
      <c r="C173" s="247" t="s">
        <v>349</v>
      </c>
      <c r="D173" s="194">
        <v>51224.77</v>
      </c>
      <c r="E173" s="194">
        <f>71935.76+6484.41</f>
        <v>78420.17</v>
      </c>
      <c r="F173" s="45">
        <f t="shared" si="26"/>
        <v>153.09033110348764</v>
      </c>
    </row>
    <row r="174" spans="1:6" ht="12.75" customHeight="1" x14ac:dyDescent="0.2">
      <c r="A174" s="63">
        <v>3224</v>
      </c>
      <c r="B174" s="65" t="s">
        <v>350</v>
      </c>
      <c r="C174" s="247" t="s">
        <v>351</v>
      </c>
      <c r="D174" s="194">
        <v>0</v>
      </c>
      <c r="E174" s="194">
        <f>1031.21-1031.21</f>
        <v>0</v>
      </c>
      <c r="F174" s="45" t="str">
        <f t="shared" si="26"/>
        <v>-</v>
      </c>
    </row>
    <row r="175" spans="1:6" ht="12.75" customHeight="1" x14ac:dyDescent="0.2">
      <c r="A175" s="63">
        <v>3225</v>
      </c>
      <c r="B175" s="65" t="s">
        <v>352</v>
      </c>
      <c r="C175" s="247" t="s">
        <v>353</v>
      </c>
      <c r="D175" s="194">
        <v>11462.78</v>
      </c>
      <c r="E175" s="194">
        <f>7671.39-1445.49</f>
        <v>6225.9000000000005</v>
      </c>
      <c r="F175" s="45">
        <f t="shared" si="26"/>
        <v>54.314049471419679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1017035.34</v>
      </c>
      <c r="E178" s="60">
        <f t="shared" si="35"/>
        <v>1534910.58</v>
      </c>
      <c r="F178" s="45">
        <f t="shared" si="26"/>
        <v>150.92008307203957</v>
      </c>
    </row>
    <row r="179" spans="1:6" ht="12.75" customHeight="1" x14ac:dyDescent="0.2">
      <c r="A179" s="63">
        <v>3231</v>
      </c>
      <c r="B179" s="65" t="s">
        <v>360</v>
      </c>
      <c r="C179" s="247" t="s">
        <v>361</v>
      </c>
      <c r="D179" s="194">
        <v>13548.85</v>
      </c>
      <c r="E179" s="194">
        <f>17965.46-580.8</f>
        <v>17384.66</v>
      </c>
      <c r="F179" s="45">
        <f t="shared" si="26"/>
        <v>128.31096366112254</v>
      </c>
    </row>
    <row r="180" spans="1:6" ht="12.75" customHeight="1" x14ac:dyDescent="0.2">
      <c r="A180" s="63">
        <v>3232</v>
      </c>
      <c r="B180" s="65" t="s">
        <v>362</v>
      </c>
      <c r="C180" s="247" t="s">
        <v>363</v>
      </c>
      <c r="D180" s="194">
        <v>827985.28</v>
      </c>
      <c r="E180" s="194">
        <f>1332029.62-9293.15</f>
        <v>1322736.4700000002</v>
      </c>
      <c r="F180" s="45">
        <f t="shared" si="26"/>
        <v>159.75362146534781</v>
      </c>
    </row>
    <row r="181" spans="1:6" ht="12.75" customHeight="1" x14ac:dyDescent="0.2">
      <c r="A181" s="63">
        <v>3233</v>
      </c>
      <c r="B181" s="65" t="s">
        <v>364</v>
      </c>
      <c r="C181" s="247" t="s">
        <v>365</v>
      </c>
      <c r="D181" s="194">
        <v>8539.19</v>
      </c>
      <c r="E181" s="194">
        <v>13606.15</v>
      </c>
      <c r="F181" s="45">
        <f t="shared" si="26"/>
        <v>159.33771235913474</v>
      </c>
    </row>
    <row r="182" spans="1:6" ht="12.75" customHeight="1" x14ac:dyDescent="0.2">
      <c r="A182" s="63">
        <v>3234</v>
      </c>
      <c r="B182" s="65" t="s">
        <v>366</v>
      </c>
      <c r="C182" s="247" t="s">
        <v>367</v>
      </c>
      <c r="D182" s="194">
        <v>49852.9</v>
      </c>
      <c r="E182" s="194">
        <f>44087.02-796.32</f>
        <v>43290.7</v>
      </c>
      <c r="F182" s="45">
        <f t="shared" si="26"/>
        <v>86.836874083553809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11843.76</v>
      </c>
      <c r="E184" s="194">
        <f>16126.46-2257.7</f>
        <v>13868.759999999998</v>
      </c>
      <c r="F184" s="45">
        <f t="shared" si="26"/>
        <v>117.09761089383774</v>
      </c>
    </row>
    <row r="185" spans="1:6" ht="12.75" customHeight="1" x14ac:dyDescent="0.2">
      <c r="A185" s="63">
        <v>3237</v>
      </c>
      <c r="B185" s="64" t="s">
        <v>372</v>
      </c>
      <c r="C185" s="247" t="s">
        <v>373</v>
      </c>
      <c r="D185" s="194">
        <v>73490.5</v>
      </c>
      <c r="E185" s="194">
        <v>76090.11</v>
      </c>
      <c r="F185" s="45">
        <f t="shared" si="26"/>
        <v>103.53734156115418</v>
      </c>
    </row>
    <row r="186" spans="1:6" ht="12.75" customHeight="1" x14ac:dyDescent="0.2">
      <c r="A186" s="63">
        <v>3238</v>
      </c>
      <c r="B186" s="64" t="s">
        <v>374</v>
      </c>
      <c r="C186" s="247" t="s">
        <v>375</v>
      </c>
      <c r="D186" s="194">
        <v>21022.14</v>
      </c>
      <c r="E186" s="194">
        <v>27746.5</v>
      </c>
      <c r="F186" s="45">
        <f t="shared" si="26"/>
        <v>131.98703842710592</v>
      </c>
    </row>
    <row r="187" spans="1:6" ht="12.75" customHeight="1" x14ac:dyDescent="0.2">
      <c r="A187" s="63">
        <v>3239</v>
      </c>
      <c r="B187" s="64" t="s">
        <v>376</v>
      </c>
      <c r="C187" s="247" t="s">
        <v>377</v>
      </c>
      <c r="D187" s="194">
        <v>10752.72</v>
      </c>
      <c r="E187" s="194">
        <v>20187.23</v>
      </c>
      <c r="F187" s="45">
        <f t="shared" si="26"/>
        <v>187.74068328757747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118537.26000000001</v>
      </c>
      <c r="E194" s="60">
        <f t="shared" si="36"/>
        <v>119479.72</v>
      </c>
      <c r="F194" s="45">
        <f t="shared" si="26"/>
        <v>100.7950748988124</v>
      </c>
    </row>
    <row r="195" spans="1:6" ht="12.75" customHeight="1" x14ac:dyDescent="0.2">
      <c r="A195" s="63">
        <v>3291</v>
      </c>
      <c r="B195" s="183" t="s">
        <v>392</v>
      </c>
      <c r="C195" s="247" t="s">
        <v>393</v>
      </c>
      <c r="D195" s="194">
        <v>3715.74</v>
      </c>
      <c r="E195" s="194">
        <v>6688.44</v>
      </c>
      <c r="F195" s="45">
        <f t="shared" si="26"/>
        <v>180.00290655427992</v>
      </c>
    </row>
    <row r="196" spans="1:6" ht="12.75" customHeight="1" x14ac:dyDescent="0.2">
      <c r="A196" s="63">
        <v>3292</v>
      </c>
      <c r="B196" s="64" t="s">
        <v>394</v>
      </c>
      <c r="C196" s="247" t="s">
        <v>395</v>
      </c>
      <c r="D196" s="194">
        <v>953.4</v>
      </c>
      <c r="E196" s="194">
        <v>488.07</v>
      </c>
      <c r="F196" s="45">
        <f t="shared" si="26"/>
        <v>51.192573945877903</v>
      </c>
    </row>
    <row r="197" spans="1:6" ht="12.75" customHeight="1" x14ac:dyDescent="0.2">
      <c r="A197" s="63">
        <v>3293</v>
      </c>
      <c r="B197" s="64" t="s">
        <v>396</v>
      </c>
      <c r="C197" s="247" t="s">
        <v>397</v>
      </c>
      <c r="D197" s="194">
        <v>8137.68</v>
      </c>
      <c r="E197" s="194">
        <v>3442.68</v>
      </c>
      <c r="F197" s="45">
        <f t="shared" si="26"/>
        <v>42.305423658831501</v>
      </c>
    </row>
    <row r="198" spans="1:6" ht="12.75" customHeight="1" x14ac:dyDescent="0.2">
      <c r="A198" s="63">
        <v>3294</v>
      </c>
      <c r="B198" s="64" t="s">
        <v>398</v>
      </c>
      <c r="C198" s="247" t="s">
        <v>399</v>
      </c>
      <c r="D198" s="194">
        <v>1482.74</v>
      </c>
      <c r="E198" s="194">
        <v>4137.2</v>
      </c>
      <c r="F198" s="45">
        <f t="shared" si="26"/>
        <v>279.02396913821707</v>
      </c>
    </row>
    <row r="199" spans="1:6" ht="12.75" customHeight="1" x14ac:dyDescent="0.2">
      <c r="A199" s="63">
        <v>3295</v>
      </c>
      <c r="B199" s="64" t="s">
        <v>400</v>
      </c>
      <c r="C199" s="247" t="s">
        <v>401</v>
      </c>
      <c r="D199" s="194">
        <v>105.76</v>
      </c>
      <c r="E199" s="194">
        <v>34.51</v>
      </c>
      <c r="F199" s="45">
        <f t="shared" si="26"/>
        <v>32.630484114977307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104141.94</v>
      </c>
      <c r="E201" s="194">
        <f>114924.47-10235.65</f>
        <v>104688.82</v>
      </c>
      <c r="F201" s="45">
        <f t="shared" si="26"/>
        <v>100.52512945312908</v>
      </c>
    </row>
    <row r="202" spans="1:6" ht="12.75" customHeight="1" x14ac:dyDescent="0.2">
      <c r="A202" s="63">
        <v>34</v>
      </c>
      <c r="B202" s="183" t="s">
        <v>406</v>
      </c>
      <c r="C202" s="247" t="s">
        <v>407</v>
      </c>
      <c r="D202" s="60">
        <f t="shared" ref="D202:E202" si="37">D203+D208+D216</f>
        <v>2259.52</v>
      </c>
      <c r="E202" s="60">
        <f t="shared" si="37"/>
        <v>4449.01</v>
      </c>
      <c r="F202" s="45">
        <f t="shared" si="26"/>
        <v>196.90066916867301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2259.52</v>
      </c>
      <c r="E216" s="60">
        <f t="shared" si="40"/>
        <v>4449.01</v>
      </c>
      <c r="F216" s="45">
        <f t="shared" si="26"/>
        <v>196.90066916867301</v>
      </c>
    </row>
    <row r="217" spans="1:6" ht="12.75" customHeight="1" x14ac:dyDescent="0.2">
      <c r="A217" s="63">
        <v>3431</v>
      </c>
      <c r="B217" s="182" t="s">
        <v>436</v>
      </c>
      <c r="C217" s="247" t="s">
        <v>437</v>
      </c>
      <c r="D217" s="194">
        <v>2257.3200000000002</v>
      </c>
      <c r="E217" s="194">
        <f>3930.37-1050.78</f>
        <v>2879.59</v>
      </c>
      <c r="F217" s="45">
        <f t="shared" si="26"/>
        <v>127.56676058334662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2.2000000000000002</v>
      </c>
      <c r="E219" s="194">
        <v>1569.42</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7336.4</v>
      </c>
      <c r="E221" s="60">
        <f t="shared" si="41"/>
        <v>29250</v>
      </c>
      <c r="F221" s="45">
        <f t="shared" si="26"/>
        <v>398.69690856550898</v>
      </c>
    </row>
    <row r="222" spans="1:6" ht="24" x14ac:dyDescent="0.2">
      <c r="A222" s="63">
        <v>351</v>
      </c>
      <c r="B222" s="65" t="s">
        <v>446</v>
      </c>
      <c r="C222" s="247" t="s">
        <v>447</v>
      </c>
      <c r="D222" s="60">
        <f t="shared" ref="D222:E222" si="42">SUM(D223:D224)</f>
        <v>7336.4</v>
      </c>
      <c r="E222" s="60">
        <f t="shared" si="42"/>
        <v>29250</v>
      </c>
      <c r="F222" s="45">
        <f t="shared" si="26"/>
        <v>398.69690856550898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7336.4</v>
      </c>
      <c r="E224" s="194">
        <v>29250</v>
      </c>
      <c r="F224" s="45">
        <f t="shared" si="26"/>
        <v>398.69690856550898</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181412.52</v>
      </c>
      <c r="E230" s="60">
        <f>E231+E234+E237+E242+E246+E250+E254+E257</f>
        <v>232185.5</v>
      </c>
      <c r="F230" s="45">
        <f t="shared" ref="F230:F245" si="44">IF(D230&lt;&gt;0,IF(E230/D230&gt;=100,"&gt;&gt;100",E230/D230*100),"-")</f>
        <v>127.98758321641748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181412.52</v>
      </c>
      <c r="E250" s="60">
        <f t="shared" si="50"/>
        <v>232185.5</v>
      </c>
      <c r="F250" s="45">
        <f t="shared" ref="F250:F253" si="51">IF(D250&lt;&gt;0,IF(E250/D250&gt;=100,"&gt;&gt;100",E250/D250*100),"-")</f>
        <v>127.98758321641748</v>
      </c>
    </row>
    <row r="251" spans="1:6" ht="24" x14ac:dyDescent="0.2">
      <c r="A251" s="63">
        <v>3672</v>
      </c>
      <c r="B251" s="64" t="s">
        <v>501</v>
      </c>
      <c r="C251" s="247" t="s">
        <v>502</v>
      </c>
      <c r="D251" s="194">
        <v>181412.52</v>
      </c>
      <c r="E251" s="194">
        <v>232185.5</v>
      </c>
      <c r="F251" s="45">
        <f t="shared" si="51"/>
        <v>127.98758321641748</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68563.87</v>
      </c>
      <c r="E262" s="60">
        <f t="shared" si="55"/>
        <v>110846.39</v>
      </c>
      <c r="F262" s="45">
        <f t="shared" ref="F262:F268" si="56">IF(D262&lt;&gt;0,IF(E262/D262&gt;=100,"&gt;&gt;100",E262/D262*100),"-")</f>
        <v>161.66880603443187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68563.87</v>
      </c>
      <c r="E269" s="60">
        <f t="shared" si="58"/>
        <v>110846.39</v>
      </c>
      <c r="F269" s="45">
        <f t="shared" ref="F269:F272" si="59">IF(D269&lt;&gt;0,IF(E269/D269&gt;=100,"&gt;&gt;100",E269/D269*100),"-")</f>
        <v>161.66880603443187</v>
      </c>
    </row>
    <row r="270" spans="1:6" ht="12.75" customHeight="1" x14ac:dyDescent="0.2">
      <c r="A270" s="63">
        <v>3721</v>
      </c>
      <c r="B270" s="65" t="s">
        <v>533</v>
      </c>
      <c r="C270" s="247" t="s">
        <v>534</v>
      </c>
      <c r="D270" s="194">
        <v>24689.48</v>
      </c>
      <c r="E270" s="194">
        <v>52772.39</v>
      </c>
      <c r="F270" s="45">
        <f t="shared" si="59"/>
        <v>213.74443690187076</v>
      </c>
    </row>
    <row r="271" spans="1:6" ht="12.75" customHeight="1" x14ac:dyDescent="0.2">
      <c r="A271" s="63">
        <v>3722</v>
      </c>
      <c r="B271" s="65" t="s">
        <v>535</v>
      </c>
      <c r="C271" s="247" t="s">
        <v>536</v>
      </c>
      <c r="D271" s="194">
        <v>43874.39</v>
      </c>
      <c r="E271" s="194">
        <v>58074</v>
      </c>
      <c r="F271" s="45">
        <f t="shared" si="59"/>
        <v>132.36423344005465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304119.84000000003</v>
      </c>
      <c r="E273" s="60">
        <f t="shared" si="60"/>
        <v>451763.31</v>
      </c>
      <c r="F273" s="45">
        <f t="shared" ref="F273:F277" si="61">IF(D273&lt;&gt;0,IF(E273/D273&gt;=100,"&gt;&gt;100",E273/D273*100),"-")</f>
        <v>148.54779287007383</v>
      </c>
    </row>
    <row r="274" spans="1:6" ht="12.75" customHeight="1" x14ac:dyDescent="0.2">
      <c r="A274" s="63">
        <v>381</v>
      </c>
      <c r="B274" s="64" t="s">
        <v>541</v>
      </c>
      <c r="C274" s="247" t="s">
        <v>542</v>
      </c>
      <c r="D274" s="60">
        <f t="shared" ref="D274:E274" si="62">SUM(D275:D277)</f>
        <v>304119.84000000003</v>
      </c>
      <c r="E274" s="60">
        <f t="shared" si="62"/>
        <v>451763.31</v>
      </c>
      <c r="F274" s="45">
        <f t="shared" si="61"/>
        <v>148.54779287007383</v>
      </c>
    </row>
    <row r="275" spans="1:6" ht="12.75" customHeight="1" x14ac:dyDescent="0.2">
      <c r="A275" s="63">
        <v>3811</v>
      </c>
      <c r="B275" s="64" t="s">
        <v>543</v>
      </c>
      <c r="C275" s="247" t="s">
        <v>544</v>
      </c>
      <c r="D275" s="194">
        <v>304119.84000000003</v>
      </c>
      <c r="E275" s="194">
        <f>452120.57-357.26</f>
        <v>451763.31</v>
      </c>
      <c r="F275" s="45">
        <f t="shared" si="61"/>
        <v>148.54779287007383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2017962.41</v>
      </c>
      <c r="E299" s="60">
        <f>E152-E297+E298</f>
        <v>2866759.0100000007</v>
      </c>
      <c r="F299" s="45">
        <f t="shared" si="68"/>
        <v>142.06206199846909</v>
      </c>
    </row>
    <row r="300" spans="1:6" ht="12.75" customHeight="1" x14ac:dyDescent="0.2">
      <c r="A300" s="63" t="s">
        <v>582</v>
      </c>
      <c r="B300" s="64" t="s">
        <v>593</v>
      </c>
      <c r="C300" s="247" t="s">
        <v>594</v>
      </c>
      <c r="D300" s="60">
        <f>IF(D6&gt;=D299,D6-D299,0)</f>
        <v>503313.92000000016</v>
      </c>
      <c r="E300" s="60">
        <f>IF(E6&gt;=E299,E6-E299,0)</f>
        <v>0</v>
      </c>
      <c r="F300" s="45">
        <f t="shared" si="68"/>
        <v>0</v>
      </c>
    </row>
    <row r="301" spans="1:6" ht="12.75" customHeight="1" x14ac:dyDescent="0.2">
      <c r="A301" s="63" t="s">
        <v>582</v>
      </c>
      <c r="B301" s="64" t="s">
        <v>595</v>
      </c>
      <c r="C301" s="247" t="s">
        <v>596</v>
      </c>
      <c r="D301" s="60">
        <f>IF(D299&gt;=D6,D299-D6,0)</f>
        <v>0</v>
      </c>
      <c r="E301" s="60">
        <f>IF(E299&gt;=E6,E299-E6,0)</f>
        <v>249542.99000000069</v>
      </c>
      <c r="F301" s="45" t="str">
        <f t="shared" si="68"/>
        <v>-</v>
      </c>
    </row>
    <row r="302" spans="1:6" ht="12.75" customHeight="1" x14ac:dyDescent="0.2">
      <c r="A302" s="63">
        <v>92211</v>
      </c>
      <c r="B302" s="64" t="s">
        <v>597</v>
      </c>
      <c r="C302" s="247" t="s">
        <v>598</v>
      </c>
      <c r="D302" s="194">
        <v>778629.54</v>
      </c>
      <c r="E302" s="194">
        <f>984745.42-1046.03+28204.74</f>
        <v>1011904.13</v>
      </c>
      <c r="F302" s="45">
        <f t="shared" si="68"/>
        <v>129.95963780156609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f>944075.89+7586.99</f>
        <v>951662.88</v>
      </c>
      <c r="E304" s="194">
        <v>740151.61</v>
      </c>
      <c r="F304" s="45">
        <f t="shared" si="68"/>
        <v>77.774559201048163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297198.04000000004</v>
      </c>
      <c r="E360" s="60">
        <f t="shared" si="86"/>
        <v>676707.2</v>
      </c>
      <c r="F360" s="45">
        <f t="shared" si="72"/>
        <v>227.69571427860015</v>
      </c>
    </row>
    <row r="361" spans="1:6" ht="12.75" customHeight="1" x14ac:dyDescent="0.2">
      <c r="A361" s="63">
        <v>41</v>
      </c>
      <c r="B361" s="64" t="s">
        <v>714</v>
      </c>
      <c r="C361" s="247" t="s">
        <v>715</v>
      </c>
      <c r="D361" s="60">
        <f t="shared" ref="D361:E361" si="87">D362+D366</f>
        <v>65476.59</v>
      </c>
      <c r="E361" s="60">
        <f t="shared" si="87"/>
        <v>63707.01</v>
      </c>
      <c r="F361" s="45">
        <f t="shared" si="72"/>
        <v>97.297385218136739</v>
      </c>
    </row>
    <row r="362" spans="1:6" ht="12.75" customHeight="1" x14ac:dyDescent="0.2">
      <c r="A362" s="63">
        <v>411</v>
      </c>
      <c r="B362" s="64" t="s">
        <v>716</v>
      </c>
      <c r="C362" s="247" t="s">
        <v>717</v>
      </c>
      <c r="D362" s="60">
        <f t="shared" ref="D362:E362" si="88">SUM(D363:D365)</f>
        <v>65476.59</v>
      </c>
      <c r="E362" s="60">
        <f t="shared" si="88"/>
        <v>63707.01</v>
      </c>
      <c r="F362" s="45">
        <f t="shared" si="72"/>
        <v>97.297385218136739</v>
      </c>
    </row>
    <row r="363" spans="1:6" ht="12.75" customHeight="1" x14ac:dyDescent="0.2">
      <c r="A363" s="63">
        <v>4111</v>
      </c>
      <c r="B363" s="64" t="s">
        <v>614</v>
      </c>
      <c r="C363" s="247" t="s">
        <v>718</v>
      </c>
      <c r="D363" s="194">
        <v>65476.59</v>
      </c>
      <c r="E363" s="194">
        <v>63707.01</v>
      </c>
      <c r="F363" s="45">
        <f t="shared" si="72"/>
        <v>97.297385218136739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231721.45</v>
      </c>
      <c r="E373" s="60">
        <f t="shared" si="90"/>
        <v>302254.5</v>
      </c>
      <c r="F373" s="45">
        <f t="shared" si="72"/>
        <v>130.43872287179283</v>
      </c>
    </row>
    <row r="374" spans="1:6" ht="12.75" customHeight="1" x14ac:dyDescent="0.2">
      <c r="A374" s="63">
        <v>421</v>
      </c>
      <c r="B374" s="64" t="s">
        <v>732</v>
      </c>
      <c r="C374" s="247" t="s">
        <v>733</v>
      </c>
      <c r="D374" s="60">
        <f t="shared" ref="D374:E374" si="91">SUM(D375:D378)</f>
        <v>178227.45</v>
      </c>
      <c r="E374" s="60">
        <f t="shared" si="91"/>
        <v>283548.26</v>
      </c>
      <c r="F374" s="45">
        <f t="shared" si="72"/>
        <v>159.09348419673847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29000</v>
      </c>
      <c r="F376" s="45" t="str">
        <f t="shared" si="72"/>
        <v>-</v>
      </c>
    </row>
    <row r="377" spans="1:6" ht="12.75" customHeight="1" x14ac:dyDescent="0.2">
      <c r="A377" s="63">
        <v>4213</v>
      </c>
      <c r="B377" s="64" t="s">
        <v>642</v>
      </c>
      <c r="C377" s="247" t="s">
        <v>736</v>
      </c>
      <c r="D377" s="194">
        <v>144058.70000000001</v>
      </c>
      <c r="E377" s="194">
        <v>113240</v>
      </c>
      <c r="F377" s="45">
        <f t="shared" si="72"/>
        <v>78.606845681656154</v>
      </c>
    </row>
    <row r="378" spans="1:6" ht="12.75" customHeight="1" x14ac:dyDescent="0.2">
      <c r="A378" s="63">
        <v>4214</v>
      </c>
      <c r="B378" s="64" t="s">
        <v>644</v>
      </c>
      <c r="C378" s="247" t="s">
        <v>737</v>
      </c>
      <c r="D378" s="194">
        <v>34168.75</v>
      </c>
      <c r="E378" s="194">
        <v>141308.26</v>
      </c>
      <c r="F378" s="45">
        <f t="shared" si="72"/>
        <v>413.5599341503567</v>
      </c>
    </row>
    <row r="379" spans="1:6" ht="12.75" customHeight="1" x14ac:dyDescent="0.2">
      <c r="A379" s="63">
        <v>422</v>
      </c>
      <c r="B379" s="64" t="s">
        <v>738</v>
      </c>
      <c r="C379" s="247" t="s">
        <v>739</v>
      </c>
      <c r="D379" s="60">
        <f t="shared" ref="D379:E379" si="92">SUM(D380:D387)</f>
        <v>2819</v>
      </c>
      <c r="E379" s="60">
        <f t="shared" si="92"/>
        <v>8896.24</v>
      </c>
      <c r="F379" s="45">
        <f t="shared" si="72"/>
        <v>315.5814118481731</v>
      </c>
    </row>
    <row r="380" spans="1:6" ht="12.75" customHeight="1" x14ac:dyDescent="0.2">
      <c r="A380" s="63">
        <v>4221</v>
      </c>
      <c r="B380" s="64" t="s">
        <v>648</v>
      </c>
      <c r="C380" s="247" t="s">
        <v>740</v>
      </c>
      <c r="D380" s="194">
        <v>2819</v>
      </c>
      <c r="E380" s="194">
        <v>8896.24</v>
      </c>
      <c r="F380" s="45">
        <f t="shared" si="72"/>
        <v>315.5814118481731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50675</v>
      </c>
      <c r="E401" s="60">
        <f t="shared" si="96"/>
        <v>9810</v>
      </c>
      <c r="F401" s="45">
        <f t="shared" si="72"/>
        <v>19.358658115441539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50675</v>
      </c>
      <c r="E404" s="194">
        <v>9810</v>
      </c>
      <c r="F404" s="45">
        <f t="shared" si="72"/>
        <v>19.358658115441539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310745.69</v>
      </c>
      <c r="F412" s="45" t="str">
        <f t="shared" si="72"/>
        <v>-</v>
      </c>
    </row>
    <row r="413" spans="1:6" ht="12.75" customHeight="1" x14ac:dyDescent="0.2">
      <c r="A413" s="63">
        <v>451</v>
      </c>
      <c r="B413" s="64" t="s">
        <v>785</v>
      </c>
      <c r="C413" s="247" t="s">
        <v>786</v>
      </c>
      <c r="D413" s="194">
        <v>0</v>
      </c>
      <c r="E413" s="194">
        <v>310745.69</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297198.04000000004</v>
      </c>
      <c r="E418" s="60">
        <f t="shared" si="102"/>
        <v>676707.2</v>
      </c>
      <c r="F418" s="45">
        <f t="shared" si="72"/>
        <v>227.69571427860015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2521276.33</v>
      </c>
      <c r="E422" s="60">
        <f>E6+E308</f>
        <v>2617216.02</v>
      </c>
      <c r="F422" s="45">
        <f t="shared" si="72"/>
        <v>103.8052032955864</v>
      </c>
    </row>
    <row r="423" spans="1:6" ht="12.75" customHeight="1" x14ac:dyDescent="0.2">
      <c r="A423" s="63" t="s">
        <v>582</v>
      </c>
      <c r="B423" s="64" t="s">
        <v>805</v>
      </c>
      <c r="C423" s="247" t="s">
        <v>806</v>
      </c>
      <c r="D423" s="60">
        <f t="shared" ref="D423:E423" si="103">D299+D360</f>
        <v>2315160.4500000002</v>
      </c>
      <c r="E423" s="60">
        <f t="shared" si="103"/>
        <v>3543466.2100000009</v>
      </c>
      <c r="F423" s="45">
        <f t="shared" si="72"/>
        <v>153.05488697338453</v>
      </c>
    </row>
    <row r="424" spans="1:6" ht="12.75" customHeight="1" x14ac:dyDescent="0.2">
      <c r="A424" s="63" t="s">
        <v>582</v>
      </c>
      <c r="B424" s="64" t="s">
        <v>807</v>
      </c>
      <c r="C424" s="247" t="s">
        <v>808</v>
      </c>
      <c r="D424" s="60">
        <f t="shared" ref="D424:E424" si="104">IF(D422&gt;=D423,D422-D423,0)</f>
        <v>206115.87999999989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926250.19000000088</v>
      </c>
      <c r="F425" s="45" t="str">
        <f t="shared" si="72"/>
        <v>-</v>
      </c>
    </row>
    <row r="426" spans="1:6" ht="12.75" customHeight="1" x14ac:dyDescent="0.2">
      <c r="A426" s="251" t="s">
        <v>811</v>
      </c>
      <c r="B426" s="183" t="s">
        <v>812</v>
      </c>
      <c r="C426" s="252" t="s">
        <v>813</v>
      </c>
      <c r="D426" s="60">
        <f t="shared" ref="D426:E426" si="106">IF(D302-D303+D419-D420&gt;=0,D302-D303+D419-D420,0)</f>
        <v>778629.54</v>
      </c>
      <c r="E426" s="60">
        <f t="shared" si="106"/>
        <v>1011904.13</v>
      </c>
      <c r="F426" s="45">
        <f t="shared" si="72"/>
        <v>129.95963780156609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951662.88</v>
      </c>
      <c r="E428" s="81">
        <f t="shared" si="108"/>
        <v>740151.61</v>
      </c>
      <c r="F428" s="61">
        <f t="shared" si="72"/>
        <v>77.774559201048163</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2521276.33</v>
      </c>
      <c r="E643" s="60">
        <f>E422+E430</f>
        <v>2617216.02</v>
      </c>
      <c r="F643" s="45">
        <f t="shared" si="109"/>
        <v>103.8052032955864</v>
      </c>
    </row>
    <row r="644" spans="1:6" ht="12.75" customHeight="1" x14ac:dyDescent="0.2">
      <c r="A644" s="63" t="s">
        <v>582</v>
      </c>
      <c r="B644" s="64" t="s">
        <v>1238</v>
      </c>
      <c r="C644" s="247" t="s">
        <v>1239</v>
      </c>
      <c r="D644" s="60">
        <f>D423+D535</f>
        <v>2315160.4500000002</v>
      </c>
      <c r="E644" s="60">
        <f>E423+E535</f>
        <v>3543466.2100000009</v>
      </c>
      <c r="F644" s="45">
        <f t="shared" si="109"/>
        <v>153.05488697338453</v>
      </c>
    </row>
    <row r="645" spans="1:6" ht="12.75" customHeight="1" x14ac:dyDescent="0.2">
      <c r="A645" s="63" t="s">
        <v>582</v>
      </c>
      <c r="B645" s="64" t="s">
        <v>1240</v>
      </c>
      <c r="C645" s="247" t="s">
        <v>1241</v>
      </c>
      <c r="D645" s="60">
        <f t="shared" ref="D645:E645" si="163">IF(D643&gt;=D644,D643-D644,0)</f>
        <v>206115.87999999989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926250.19000000088</v>
      </c>
      <c r="F646" s="45" t="str">
        <f t="shared" si="109"/>
        <v>-</v>
      </c>
    </row>
    <row r="647" spans="1:6" ht="24" x14ac:dyDescent="0.2">
      <c r="A647" s="251" t="s">
        <v>1244</v>
      </c>
      <c r="B647" s="64" t="s">
        <v>1245</v>
      </c>
      <c r="C647" s="252" t="s">
        <v>1244</v>
      </c>
      <c r="D647" s="60">
        <f>IF(D426-D427+D641-D642&gt;=0,D426-D427+D641-D642,0)</f>
        <v>778629.54</v>
      </c>
      <c r="E647" s="60">
        <f>IF(E426-E427+E641-E642&gt;=0,E426-E427+E641-E642,0)</f>
        <v>1011904.13</v>
      </c>
      <c r="F647" s="45">
        <f t="shared" si="109"/>
        <v>129.95963780156609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984745.41999999993</v>
      </c>
      <c r="E649" s="60">
        <f t="shared" si="165"/>
        <v>85653.939999999129</v>
      </c>
      <c r="F649" s="45">
        <f t="shared" si="109"/>
        <v>8.6980795503470461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6484.41</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821363.11</v>
      </c>
      <c r="E653" s="194">
        <f>1015721.56+2256.29</f>
        <v>1017977.8500000001</v>
      </c>
      <c r="F653" s="45">
        <f t="shared" ref="F653:F740" si="167">IF(D653&lt;&gt;0,IF(E653/D653&gt;=100,"&gt;&gt;100",E653/D653*100),"-")</f>
        <v>123.937615118848</v>
      </c>
    </row>
    <row r="654" spans="1:6" ht="12.75" customHeight="1" x14ac:dyDescent="0.2">
      <c r="A654" s="63" t="s">
        <v>1257</v>
      </c>
      <c r="B654" s="64" t="s">
        <v>1258</v>
      </c>
      <c r="C654" s="247" t="s">
        <v>1257</v>
      </c>
      <c r="D654" s="194">
        <v>2544971.5499999998</v>
      </c>
      <c r="E654" s="194">
        <v>2729183.56</v>
      </c>
      <c r="F654" s="45">
        <f t="shared" si="167"/>
        <v>107.23827384239326</v>
      </c>
    </row>
    <row r="655" spans="1:6" ht="12.75" customHeight="1" x14ac:dyDescent="0.2">
      <c r="A655" s="63" t="s">
        <v>1259</v>
      </c>
      <c r="B655" s="64" t="s">
        <v>1260</v>
      </c>
      <c r="C655" s="247" t="s">
        <v>1259</v>
      </c>
      <c r="D655" s="194">
        <v>2348326.42</v>
      </c>
      <c r="E655" s="194">
        <v>3574253.72</v>
      </c>
      <c r="F655" s="45">
        <f t="shared" si="167"/>
        <v>152.20429704998168</v>
      </c>
    </row>
    <row r="656" spans="1:6" ht="24" x14ac:dyDescent="0.2">
      <c r="A656" s="63">
        <v>11</v>
      </c>
      <c r="B656" s="64" t="s">
        <v>1261</v>
      </c>
      <c r="C656" s="247" t="s">
        <v>1262</v>
      </c>
      <c r="D656" s="60">
        <f t="shared" ref="D656:E656" si="168">+D653+D654-D655</f>
        <v>1018008.2399999998</v>
      </c>
      <c r="E656" s="60">
        <f t="shared" si="168"/>
        <v>172907.68999999994</v>
      </c>
      <c r="F656" s="45">
        <f t="shared" si="167"/>
        <v>16.984900829486406</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12</v>
      </c>
      <c r="E659" s="253">
        <v>11</v>
      </c>
      <c r="F659" s="45">
        <f t="shared" si="167"/>
        <v>91.666666666666657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68972.12</v>
      </c>
      <c r="E662" s="192">
        <v>76630.98</v>
      </c>
      <c r="F662" s="71">
        <f t="shared" si="167"/>
        <v>111.10428387586173</v>
      </c>
    </row>
    <row r="663" spans="1:6" ht="12.75" customHeight="1" x14ac:dyDescent="0.2">
      <c r="A663" s="70">
        <v>61316</v>
      </c>
      <c r="B663" s="65" t="s">
        <v>1276</v>
      </c>
      <c r="C663" s="277" t="s">
        <v>1277</v>
      </c>
      <c r="D663" s="192"/>
      <c r="E663" s="192">
        <v>40417.57</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v>40000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9.91</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120041.84</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6498.8</v>
      </c>
      <c r="E734" s="192">
        <f>13750-6545</f>
        <v>7205</v>
      </c>
      <c r="F734" s="71">
        <f t="shared" si="167"/>
        <v>110.86662153012863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1000</v>
      </c>
      <c r="E737" s="194">
        <v>0</v>
      </c>
      <c r="F737" s="45">
        <f t="shared" si="167"/>
        <v>0</v>
      </c>
    </row>
    <row r="738" spans="1:6" ht="12.75" customHeight="1" x14ac:dyDescent="0.2">
      <c r="A738" s="63" t="s">
        <v>1406</v>
      </c>
      <c r="B738" s="64" t="s">
        <v>1407</v>
      </c>
      <c r="C738" s="247" t="s">
        <v>1406</v>
      </c>
      <c r="D738" s="194">
        <v>19165.75</v>
      </c>
      <c r="E738" s="194">
        <v>14343.36</v>
      </c>
      <c r="F738" s="45">
        <f t="shared" si="167"/>
        <v>74.838500971785621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3715.74</v>
      </c>
      <c r="E741" s="192">
        <v>6688.44</v>
      </c>
      <c r="F741" s="71">
        <f t="shared" ref="F741:F1006" si="169">IF(D741&lt;&gt;0,IF(E741/D741&gt;=100,"&gt;&gt;100",E741/D741*100),"-")</f>
        <v>180.00290655427992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5098.32</v>
      </c>
      <c r="E846" s="194">
        <v>8686.7999999999993</v>
      </c>
      <c r="F846" s="45">
        <f t="shared" si="169"/>
        <v>170.38553876571106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19591.16</v>
      </c>
      <c r="E848" s="326">
        <f>52772.39-8686.8</f>
        <v>44085.59</v>
      </c>
      <c r="F848" s="45">
        <f t="shared" si="169"/>
        <v>225.02797179952586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43874.39</v>
      </c>
      <c r="E851" s="326">
        <v>58074</v>
      </c>
      <c r="F851" s="45">
        <f t="shared" si="169"/>
        <v>132.36423344005465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9"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12299579.129999999</v>
      </c>
      <c r="E6" s="180">
        <f t="shared" si="0"/>
        <v>11712976.040000001</v>
      </c>
      <c r="F6" s="181">
        <f t="shared" ref="F6:F298" si="1">IF(D6&gt;0,IF(E6/D6&gt;=100,"&gt;&gt;100",E6/D6*100),"-")</f>
        <v>95.230705995709968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10013206.969999999</v>
      </c>
      <c r="E7" s="79">
        <f t="shared" si="2"/>
        <v>10480321.470000001</v>
      </c>
      <c r="F7" s="71">
        <f t="shared" si="1"/>
        <v>104.66498396966624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4584596.8899999997</v>
      </c>
      <c r="E8" s="79">
        <f>E9+E10-E11</f>
        <v>4647127.8599999994</v>
      </c>
      <c r="F8" s="71">
        <f t="shared" si="1"/>
        <v>101.36393605589171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4583420.83</v>
      </c>
      <c r="E9" s="192">
        <v>4647127.84</v>
      </c>
      <c r="F9" s="71">
        <f t="shared" si="1"/>
        <v>101.38994459297773</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1176.06</v>
      </c>
      <c r="E10" s="192">
        <f>1176.06-1176.04</f>
        <v>1.999999999998181E-2</v>
      </c>
      <c r="F10" s="71">
        <f t="shared" si="1"/>
        <v>1.7005935071324431E-3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5341939.8199999994</v>
      </c>
      <c r="E12" s="79">
        <f t="shared" si="3"/>
        <v>5565219.5499999998</v>
      </c>
      <c r="F12" s="71">
        <f t="shared" si="1"/>
        <v>104.17975000699278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5119690.6899999995</v>
      </c>
      <c r="E13" s="79">
        <f t="shared" si="4"/>
        <v>5349430.55</v>
      </c>
      <c r="F13" s="71">
        <f t="shared" si="1"/>
        <v>104.48737773257939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1554684.54</v>
      </c>
      <c r="E15" s="192">
        <v>1554684.54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1347009.35</v>
      </c>
      <c r="E16" s="192">
        <v>1574728.74</v>
      </c>
      <c r="F16" s="71">
        <f t="shared" si="1"/>
        <v>116.9055537736245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2840889.13</v>
      </c>
      <c r="E17" s="192">
        <v>2953522.39</v>
      </c>
      <c r="F17" s="71">
        <f t="shared" si="1"/>
        <v>103.96471860906449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622892.32999999996</v>
      </c>
      <c r="E18" s="192">
        <v>733505.12</v>
      </c>
      <c r="F18" s="71">
        <f t="shared" si="1"/>
        <v>117.75793097339952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63948.830000000016</v>
      </c>
      <c r="E19" s="79">
        <f t="shared" si="5"/>
        <v>143429.72000000006</v>
      </c>
      <c r="F19" s="71">
        <f t="shared" si="1"/>
        <v>224.288262975257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55295.17</v>
      </c>
      <c r="E20" s="192">
        <v>55295.21</v>
      </c>
      <c r="F20" s="71">
        <f t="shared" si="1"/>
        <v>100.00007233904877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16410.93</v>
      </c>
      <c r="E21" s="192">
        <v>16410.93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f>92171.07-10637.37</f>
        <v>81533.700000000012</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138546.84</v>
      </c>
      <c r="E26" s="192">
        <v>158571.84</v>
      </c>
      <c r="F26" s="71">
        <f t="shared" si="1"/>
        <v>114.4535956215241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146304.10999999999</v>
      </c>
      <c r="E28" s="192">
        <f>180194.36-10637.37-1175.03</f>
        <v>168381.96</v>
      </c>
      <c r="F28" s="71">
        <f t="shared" si="1"/>
        <v>115.09038262834859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11373.3</v>
      </c>
      <c r="E29" s="79">
        <f t="shared" si="6"/>
        <v>8851.9599999999991</v>
      </c>
      <c r="F29" s="71">
        <f t="shared" si="1"/>
        <v>77.831060466179565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22951.3</v>
      </c>
      <c r="E30" s="192">
        <v>22951.3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11578</v>
      </c>
      <c r="E34" s="192">
        <v>14099.34</v>
      </c>
      <c r="F34" s="71">
        <f t="shared" si="1"/>
        <v>121.77699084470548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146927</v>
      </c>
      <c r="E45" s="79">
        <f t="shared" si="9"/>
        <v>63507.319999999949</v>
      </c>
      <c r="F45" s="71">
        <f t="shared" si="1"/>
        <v>43.22372334560697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329320.78999999998</v>
      </c>
      <c r="E48" s="192">
        <v>329320.78999999998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342374.04</v>
      </c>
      <c r="E49" s="192">
        <v>352184.04</v>
      </c>
      <c r="F49" s="71">
        <f t="shared" si="1"/>
        <v>102.86528733311673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524767.82999999996</v>
      </c>
      <c r="E50" s="192">
        <v>617997.51</v>
      </c>
      <c r="F50" s="71">
        <f t="shared" si="1"/>
        <v>117.765890870254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381.48</v>
      </c>
      <c r="E54" s="192">
        <v>381.48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381.48</v>
      </c>
      <c r="E55" s="192">
        <v>381.48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86670.26</v>
      </c>
      <c r="E56" s="79">
        <f t="shared" si="11"/>
        <v>267974.06</v>
      </c>
      <c r="F56" s="71">
        <f t="shared" si="1"/>
        <v>309.18801905059479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86670.26</v>
      </c>
      <c r="E57" s="192">
        <v>247949.06</v>
      </c>
      <c r="F57" s="71">
        <f t="shared" si="1"/>
        <v>286.08320778084664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20025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2286372.16</v>
      </c>
      <c r="E69" s="79">
        <f>E70+E82+E88+E119+E135+E147+E165+E171</f>
        <v>1232654.57</v>
      </c>
      <c r="F69" s="71">
        <f t="shared" si="1"/>
        <v>53.913120163254611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1018008.24</v>
      </c>
      <c r="E70" s="79">
        <f t="shared" si="12"/>
        <v>172907.69</v>
      </c>
      <c r="F70" s="71">
        <f t="shared" si="1"/>
        <v>16.98490082948641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1015751.95</v>
      </c>
      <c r="E71" s="79">
        <f t="shared" si="13"/>
        <v>170651.4</v>
      </c>
      <c r="F71" s="71">
        <f t="shared" si="1"/>
        <v>16.800499373887494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f>1018008.24-2256.29</f>
        <v>1015751.95</v>
      </c>
      <c r="E73" s="192">
        <f>170651.4</f>
        <v>170651.4</v>
      </c>
      <c r="F73" s="71">
        <f t="shared" si="1"/>
        <v>16.800499373887494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2256.29</v>
      </c>
      <c r="E76" s="79">
        <f>SUM(E77:E79)</f>
        <v>2256.29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2256.29</v>
      </c>
      <c r="E77" s="192">
        <v>2256.29</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6297.0199999999995</v>
      </c>
      <c r="E82" s="79">
        <f>SUM(E83:E85)-E86+E87</f>
        <v>7829.98</v>
      </c>
      <c r="F82" s="71">
        <f t="shared" si="1"/>
        <v>124.34421361215304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769.91</v>
      </c>
      <c r="E85" s="192">
        <f>1692.22-350.15</f>
        <v>1342.0700000000002</v>
      </c>
      <c r="F85" s="71">
        <f t="shared" si="1"/>
        <v>174.31517969632816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5527.11</v>
      </c>
      <c r="E87" s="192">
        <f>7114.68+1071.12+582.76-2280.65</f>
        <v>6487.91</v>
      </c>
      <c r="F87" s="71">
        <f t="shared" si="1"/>
        <v>117.38340651805375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867.77000000000044</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867.77000000000044</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f>11702.5-10834.73</f>
        <v>867.77000000000044</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299966.82</v>
      </c>
      <c r="E135" s="79">
        <f t="shared" si="21"/>
        <v>299966.82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299966.82</v>
      </c>
      <c r="E136" s="79">
        <f t="shared" si="22"/>
        <v>299966.82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299966.82</v>
      </c>
      <c r="E140" s="192">
        <v>299966.82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327">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955615.66999999993</v>
      </c>
      <c r="E147" s="79">
        <f t="shared" si="24"/>
        <v>751082.31</v>
      </c>
      <c r="F147" s="71">
        <f t="shared" si="1"/>
        <v>78.596692538539074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149368.74</v>
      </c>
      <c r="E148" s="192">
        <v>183570.66</v>
      </c>
      <c r="F148" s="71">
        <f t="shared" si="1"/>
        <v>122.89764243843793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327">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327">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224281.31</v>
      </c>
      <c r="E159" s="192">
        <v>75906.740000000005</v>
      </c>
      <c r="F159" s="71">
        <f t="shared" si="1"/>
        <v>33.844434027962478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581965.62</v>
      </c>
      <c r="E160" s="192">
        <v>491604.91</v>
      </c>
      <c r="F160" s="71">
        <f t="shared" si="1"/>
        <v>84.473187608573852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f>4808.92-4808.92</f>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6484.41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6484.41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2432</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12299579.130000001</v>
      </c>
      <c r="E176" s="79">
        <f>E177+E251</f>
        <v>11712976.039999999</v>
      </c>
      <c r="F176" s="71">
        <f t="shared" si="1"/>
        <v>95.23070599570994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24854.97</v>
      </c>
      <c r="E177" s="79">
        <f>E178+E197+E203+E219+E247+E248</f>
        <v>75198.17</v>
      </c>
      <c r="F177" s="71">
        <f t="shared" si="1"/>
        <v>302.54782041579608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9832.84</v>
      </c>
      <c r="E178" s="79">
        <f>SUM(E179:E181)+E185+E186+SUM(E194:E196)</f>
        <v>59816.04</v>
      </c>
      <c r="F178" s="71">
        <f t="shared" si="1"/>
        <v>608.32923143262781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1513.78</v>
      </c>
      <c r="E179" s="192">
        <f>41808.45-18413.21</f>
        <v>23395.239999999998</v>
      </c>
      <c r="F179" s="71">
        <f t="shared" si="1"/>
        <v>1545.4848128525941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f>29125.78-2619.16</f>
        <v>26506.62</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3250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8319.06</v>
      </c>
      <c r="E196" s="192">
        <f>7199.54-535.36</f>
        <v>6664.18</v>
      </c>
      <c r="F196" s="71">
        <f t="shared" si="1"/>
        <v>80.107367899738676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15022.13</v>
      </c>
      <c r="E197" s="79">
        <f>SUM(E198:E202)</f>
        <v>15382.13</v>
      </c>
      <c r="F197" s="71">
        <f t="shared" si="1"/>
        <v>102.39646441616468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15022.13</v>
      </c>
      <c r="E199" s="192">
        <v>15382.13</v>
      </c>
      <c r="F199" s="71">
        <f t="shared" ref="F199:F202" si="30">IF(D199&gt;0,IF(E199/D199&gt;=100,"&gt;&gt;100",E199/D199*100),"-")</f>
        <v>102.39646441616468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12274724.16</v>
      </c>
      <c r="E251" s="79">
        <f>+E252+E255-E264+E274+E291</f>
        <v>11637777.869999999</v>
      </c>
      <c r="F251" s="71">
        <f t="shared" si="1"/>
        <v>94.810911579784118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10338315.859999999</v>
      </c>
      <c r="E252" s="79">
        <f>E253-E254</f>
        <v>10811972.32</v>
      </c>
      <c r="F252" s="71">
        <f t="shared" si="1"/>
        <v>104.58156305547431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f>10363366.86-7586.99</f>
        <v>10355779.869999999</v>
      </c>
      <c r="E253" s="192">
        <f>11817260.1-984745.42-3078.35</f>
        <v>10829436.33</v>
      </c>
      <c r="F253" s="71">
        <f t="shared" si="1"/>
        <v>104.57383669743842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17464.009999999998</v>
      </c>
      <c r="E254" s="192">
        <v>17464.009999999998</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984745.42</v>
      </c>
      <c r="E255" s="79">
        <f>E256-E260</f>
        <v>85653.94</v>
      </c>
      <c r="F255" s="71">
        <f t="shared" si="1"/>
        <v>8.6980795503471349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984745.42</v>
      </c>
      <c r="E256" s="79">
        <f>SUM(E257:E259)</f>
        <v>85653.94</v>
      </c>
      <c r="F256" s="71">
        <f t="shared" si="1"/>
        <v>8.6980795503471349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984745.42</v>
      </c>
      <c r="E257" s="192">
        <f>63640.1+22013.84</f>
        <v>85653.94</v>
      </c>
      <c r="F257" s="71">
        <f t="shared" si="1"/>
        <v>8.6980795503471349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327">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951662.88</v>
      </c>
      <c r="E274" s="79">
        <f>SUM(E275:E277)+SUM(E286:E290)</f>
        <v>740151.6100000001</v>
      </c>
      <c r="F274" s="71">
        <f t="shared" si="1"/>
        <v>77.774559201048177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149368.75</v>
      </c>
      <c r="E275" s="192">
        <v>183570.67</v>
      </c>
      <c r="F275" s="71">
        <f t="shared" ref="F275:F290" si="39">IF(D275&gt;0,IF(E275/D275&gt;=100,"&gt;&gt;100",E275/D275*100),"-")</f>
        <v>122.89764090547723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327">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212665.49</v>
      </c>
      <c r="E286" s="192">
        <v>64901</v>
      </c>
      <c r="F286" s="71">
        <f t="shared" si="39"/>
        <v>30.517880451595602</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582040.22</v>
      </c>
      <c r="E287" s="192">
        <v>491679.51</v>
      </c>
      <c r="F287" s="71">
        <f t="shared" si="39"/>
        <v>84.475177677583872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7588.42</v>
      </c>
      <c r="E288" s="192">
        <f>4808.92-4808.49</f>
        <v>0.43000000000029104</v>
      </c>
      <c r="F288" s="71">
        <f t="shared" si="39"/>
        <v>5.6665287372113177E-3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955615.67</v>
      </c>
      <c r="E302" s="192">
        <f>755891.23-4808.92</f>
        <v>751082.30999999994</v>
      </c>
      <c r="F302" s="71">
        <f t="shared" si="43"/>
        <v>78.596692538539045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9.31</v>
      </c>
      <c r="E308" s="192">
        <f>7114.68-2280.65</f>
        <v>4834.0300000000007</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2947.64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1071.1199999999999</v>
      </c>
      <c r="E311" s="192">
        <v>1071.1199999999999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1499.04</v>
      </c>
      <c r="E313" s="192">
        <v>582.76</v>
      </c>
      <c r="F313" s="71">
        <f t="shared" si="43"/>
        <v>38.875547016757388</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9832.84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327">
        <v>59816.04</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15022.13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15382.13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2833</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501239.81</v>
      </c>
      <c r="E5" s="58">
        <f t="shared" si="0"/>
        <v>585053.63</v>
      </c>
      <c r="F5" s="59">
        <f t="shared" ref="F5:F141" si="1">IF(D5&gt;0,IF(E5/D5&gt;=100,"&gt;&gt;100",E5/D5*100),"-")</f>
        <v>116.72130152630933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501239.81</v>
      </c>
      <c r="E6" s="60">
        <f t="shared" si="2"/>
        <v>585053.63</v>
      </c>
      <c r="F6" s="45">
        <f t="shared" si="1"/>
        <v>116.72130152630933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501239.81</v>
      </c>
      <c r="E7" s="194">
        <v>585053.63</v>
      </c>
      <c r="F7" s="45">
        <f t="shared" si="1"/>
        <v>116.72130152630933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161990.88</v>
      </c>
      <c r="E28" s="60">
        <f t="shared" si="6"/>
        <v>275000</v>
      </c>
      <c r="F28" s="45">
        <f t="shared" si="1"/>
        <v>169.76264342782756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161990.88</v>
      </c>
      <c r="E30" s="194">
        <v>275000</v>
      </c>
      <c r="F30" s="45">
        <f t="shared" si="1"/>
        <v>169.76264342782756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7336.4</v>
      </c>
      <c r="E75" s="60">
        <f t="shared" si="15"/>
        <v>29250</v>
      </c>
      <c r="F75" s="45">
        <f t="shared" si="1"/>
        <v>398.69690856550898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7336.4</v>
      </c>
      <c r="E76" s="194">
        <v>29250</v>
      </c>
      <c r="F76" s="45">
        <f t="shared" si="1"/>
        <v>398.69690856550898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1256498.67</v>
      </c>
      <c r="E82" s="60">
        <f t="shared" si="16"/>
        <v>2138719.9700000002</v>
      </c>
      <c r="F82" s="45">
        <f t="shared" si="1"/>
        <v>170.21267280768393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1256498.67</v>
      </c>
      <c r="E84" s="194">
        <f>2132235.56+6484.41</f>
        <v>2138719.9700000002</v>
      </c>
      <c r="F84" s="45">
        <f t="shared" si="1"/>
        <v>170.21267280768393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4000</v>
      </c>
      <c r="E89" s="60">
        <f t="shared" si="17"/>
        <v>20000</v>
      </c>
      <c r="F89" s="45">
        <f t="shared" si="1"/>
        <v>500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4000</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4000</v>
      </c>
      <c r="E101" s="194"/>
      <c r="F101" s="45">
        <f t="shared" si="1"/>
        <v>0</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20000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75911.350000000006</v>
      </c>
      <c r="E107" s="60">
        <f t="shared" si="21"/>
        <v>113442.66</v>
      </c>
      <c r="F107" s="45">
        <f t="shared" si="1"/>
        <v>149.44097292433872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39309.53</v>
      </c>
      <c r="E108" s="194">
        <v>49159.53</v>
      </c>
      <c r="F108" s="45">
        <f t="shared" si="1"/>
        <v>125.05753693824373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5933.16</v>
      </c>
      <c r="E109" s="194">
        <v>11680</v>
      </c>
      <c r="F109" s="45">
        <f t="shared" si="1"/>
        <v>196.85968354131694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3280.43</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4800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27388.23</v>
      </c>
      <c r="E113" s="194">
        <v>47803.13</v>
      </c>
      <c r="F113" s="45">
        <f t="shared" si="1"/>
        <v>174.53895341173927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76439.11</v>
      </c>
      <c r="E114" s="60">
        <f t="shared" si="22"/>
        <v>77730.86</v>
      </c>
      <c r="F114" s="45">
        <f t="shared" si="1"/>
        <v>101.68990716924884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31759.919999999998</v>
      </c>
      <c r="E115" s="60">
        <f t="shared" si="23"/>
        <v>34948.959999999999</v>
      </c>
      <c r="F115" s="45">
        <f t="shared" si="1"/>
        <v>110.04108322690989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f>236856.07-236856.07</f>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31759.919999999998</v>
      </c>
      <c r="E117" s="194">
        <f>51246.2-16297.24</f>
        <v>34948.959999999999</v>
      </c>
      <c r="F117" s="45">
        <f t="shared" si="1"/>
        <v>110.04108322690989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19608.16</v>
      </c>
      <c r="E118" s="60">
        <f t="shared" si="24"/>
        <v>28709.97</v>
      </c>
      <c r="F118" s="45">
        <f t="shared" si="1"/>
        <v>146.41848087734903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19608.16</v>
      </c>
      <c r="E120" s="194">
        <v>28709.97</v>
      </c>
      <c r="F120" s="45">
        <f t="shared" si="1"/>
        <v>146.41848087734903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25071.03</v>
      </c>
      <c r="E122" s="60">
        <f t="shared" si="25"/>
        <v>14071.93</v>
      </c>
      <c r="F122" s="45">
        <f t="shared" si="1"/>
        <v>56.128248420587433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25071.03</v>
      </c>
      <c r="E124" s="194">
        <v>14071.93</v>
      </c>
      <c r="F124" s="45">
        <f t="shared" si="1"/>
        <v>56.128248420587433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50331.71</v>
      </c>
      <c r="E129" s="60">
        <f t="shared" si="26"/>
        <v>72083.59</v>
      </c>
      <c r="F129" s="45">
        <f t="shared" si="1"/>
        <v>143.21704945053526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24689.48</v>
      </c>
      <c r="E135" s="194">
        <v>72083.59</v>
      </c>
      <c r="F135" s="45">
        <f t="shared" si="1"/>
        <v>291.96074603434334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25642.23</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2133747.9300000002</v>
      </c>
      <c r="E141" s="81">
        <f t="shared" si="28"/>
        <v>3311280.71</v>
      </c>
      <c r="F141" s="61">
        <f t="shared" si="1"/>
        <v>155.18612407042849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41" sqref="E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3085</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0.01</v>
      </c>
      <c r="E38" s="83">
        <f>E39+E44</f>
        <v>0.01</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0.01</v>
      </c>
      <c r="E39" s="83">
        <f t="shared" si="5"/>
        <v>0.01</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0.01</v>
      </c>
      <c r="E40" s="195">
        <v>0.01</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3155</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f>24854.97+1525.1+1601.46-(0.33+1525.1)</f>
        <v>26456.1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2705295.68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2136531.12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328">
        <f>475644.95-194110.48</f>
        <v>281534.46999999997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328">
        <f>1663382.61-57924.35</f>
        <v>1605458.26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328">
        <v>9.25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328">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328">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328">
        <v>49274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328">
        <v>59867.89</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328">
        <v>140387.25</v>
      </c>
      <c r="E16" s="31"/>
      <c r="F16" s="31"/>
      <c r="G16" s="31"/>
      <c r="H16" s="31"/>
      <c r="I16" s="31"/>
      <c r="J16" s="31"/>
      <c r="K16" s="31"/>
      <c r="L16" s="31"/>
      <c r="M16" s="31"/>
      <c r="N16" s="31"/>
      <c r="O16" s="31"/>
      <c r="P16" s="31"/>
      <c r="Q16" s="31"/>
      <c r="R16" s="31"/>
      <c r="S16" s="31"/>
      <c r="T16" s="31"/>
      <c r="U16" s="31"/>
    </row>
    <row r="17" spans="1:21" ht="12.75" customHeight="1" x14ac:dyDescent="0.2">
      <c r="A17" s="293" t="s">
        <v>2475</v>
      </c>
      <c r="B17" s="134" t="s">
        <v>3143</v>
      </c>
      <c r="C17" s="139" t="s">
        <v>3175</v>
      </c>
      <c r="D17" s="328">
        <v>568764.56000000006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3"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2656553.6100000003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2088146.05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f>435350.28-175697.27</f>
        <v>259653.01000000004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f>1632792.35-55331.25</f>
        <v>1577461.1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9.25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48922.83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56617.89</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f>146445.65-963.68</f>
        <v>145481.97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568407.56000000006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75198.169999999925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2"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2569</v>
      </c>
      <c r="B103" s="291" t="s">
        <v>3191</v>
      </c>
      <c r="C103" s="291"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75198.170000000013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f>81384.1-(0.33+21567.73)</f>
        <v>59816.040000000008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15382.13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9"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3155</v>
      </c>
      <c r="B1" s="386"/>
      <c r="C1" s="386"/>
      <c r="D1" s="386"/>
      <c r="E1" s="51" t="s">
        <v>3302</v>
      </c>
      <c r="F1" s="51"/>
      <c r="G1" s="51"/>
      <c r="H1" s="51"/>
      <c r="I1" s="51"/>
      <c r="J1" s="51"/>
      <c r="K1" s="51"/>
      <c r="L1" s="51"/>
      <c r="M1" s="51"/>
      <c r="N1" s="51"/>
      <c r="O1" s="51"/>
      <c r="P1" s="51"/>
    </row>
    <row r="2" spans="1:17" ht="37.5" customHeight="1" x14ac:dyDescent="0.2">
      <c r="A2" s="388" t="s">
        <v>3303</v>
      </c>
      <c r="B2" s="386"/>
      <c r="C2" s="386"/>
      <c r="D2" s="386"/>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30656</v>
      </c>
      <c r="P3" s="51"/>
    </row>
    <row r="4" spans="1:17" ht="19.5" customHeight="1" x14ac:dyDescent="0.2">
      <c r="A4" s="392" t="s">
        <v>3314</v>
      </c>
      <c r="B4" s="393"/>
      <c r="C4" s="394"/>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3327</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3336</v>
      </c>
      <c r="B23" s="390"/>
      <c r="C23" s="391"/>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3655</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cp:lastModifiedBy>
  <cp:lastPrinted>2026-02-15T17:57:27Z</cp:lastPrinted>
  <dcterms:created xsi:type="dcterms:W3CDTF">2022-04-01T05:14:30Z</dcterms:created>
  <dcterms:modified xsi:type="dcterms:W3CDTF">2026-02-15T17:57:57Z</dcterms:modified>
</cp:coreProperties>
</file>